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9200" windowHeight="13095" activeTab="0"/>
  </bookViews>
  <sheets>
    <sheet name="Load Impact" sheetId="1" r:id="rId1"/>
    <sheet name="Duty Cycle" sheetId="2" r:id="rId2"/>
    <sheet name="Sheet2" sheetId="3" r:id="rId3"/>
    <sheet name="Sheet3" sheetId="4" r:id="rId4"/>
  </sheets>
  <definedNames/>
  <calcPr fullCalcOnLoad="1"/>
</workbook>
</file>

<file path=xl/sharedStrings.xml><?xml version="1.0" encoding="utf-8"?>
<sst xmlns="http://schemas.openxmlformats.org/spreadsheetml/2006/main" count="48" uniqueCount="29">
  <si>
    <t>Temp</t>
  </si>
  <si>
    <t>4 deg re-set Long run Savings</t>
  </si>
  <si>
    <t>2 deg re-set Long run Savings</t>
  </si>
  <si>
    <t>hour 1</t>
  </si>
  <si>
    <t>Hour 2</t>
  </si>
  <si>
    <t>Hour 3</t>
  </si>
  <si>
    <t>Hour 4</t>
  </si>
  <si>
    <t>Assumptions:</t>
  </si>
  <si>
    <t>Assumptions (can be changed)</t>
  </si>
  <si>
    <t>2-2 Ramp Savings</t>
  </si>
  <si>
    <t>50% Adaptive Savings</t>
  </si>
  <si>
    <t>50% Non-Adaptive Savings</t>
  </si>
  <si>
    <t>Uncontrolled Duty Cycle</t>
  </si>
  <si>
    <t>(2) Duty cycle linear in temperature.</t>
  </si>
  <si>
    <t>(3) Adaptive switch algorithm is perfect.</t>
  </si>
  <si>
    <t>(4) Ramp savings are a combination of Float (100% savings) and long-run (equilibrium established at new setpoint) savings.</t>
  </si>
  <si>
    <t>(5) Both of first two hours float the same amount.</t>
  </si>
  <si>
    <t>(6) Maximum floating is limited to 100% of first two hours.</t>
  </si>
  <si>
    <t>(7) Model does not recognize that % of hour the house floats before reaching new set point would decrease as temperature rises</t>
  </si>
  <si>
    <t xml:space="preserve">(1) No negative savings - this assumes that the event will not reset the thermostat to a temperature that is lower than the thermostat's day time settings.  </t>
  </si>
  <si>
    <t>Float (percent of each event hour that the house can sustain indoor temperature at or below new setpoint without requiring additional cooling. This is reflective of the speed of the internal temperature gain.)</t>
  </si>
  <si>
    <t>Outside temperature at which the AC runs at full 100% duty cycle (max is 114)</t>
  </si>
  <si>
    <t>50% Non-Adaptive Duty Cycle</t>
  </si>
  <si>
    <t>50% Adaptive Duty Cycle</t>
  </si>
  <si>
    <t>2-2 Ramp Duty Cycle</t>
  </si>
  <si>
    <t>Duty Cycle During a 4-Hour Event</t>
  </si>
  <si>
    <t>Outside temperature at which the AC runs at full 100% duty cycle (between 72 and 114)</t>
  </si>
  <si>
    <t>Load Impact (Percent Reduction) During a 4-Hour Event</t>
  </si>
  <si>
    <t>Outside temperature at which the thermostat initiates cooling (between 72 and 114)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</si>
</sst>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b/>
      <sz val="12"/>
      <name val="Arial"/>
      <family val="2"/>
    </font>
    <font>
      <sz val="12"/>
      <name val="Arial"/>
      <family val="0"/>
    </font>
    <font>
      <sz val="8"/>
      <name val="Arial"/>
      <family val="0"/>
    </font>
    <font>
      <b/>
      <sz val="11.75"/>
      <name val="Arial"/>
      <family val="0"/>
    </font>
    <font>
      <b/>
      <sz val="10"/>
      <name val="Arial"/>
      <family val="2"/>
    </font>
    <font>
      <sz val="10"/>
      <name val="Arial Narrow"/>
      <family val="2"/>
    </font>
    <font>
      <sz val="8.25"/>
      <name val="Arial"/>
      <family val="2"/>
    </font>
    <font>
      <b/>
      <sz val="11"/>
      <name val="Arial"/>
      <family val="2"/>
    </font>
    <font>
      <sz val="11"/>
      <name val="Arial"/>
      <family val="2"/>
    </font>
  </fonts>
  <fills count="3">
    <fill>
      <patternFill/>
    </fill>
    <fill>
      <patternFill patternType="gray125"/>
    </fill>
    <fill>
      <patternFill patternType="solid">
        <fgColor indexed="42"/>
        <bgColor indexed="64"/>
      </patternFill>
    </fill>
  </fills>
  <borders count="13">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9" fontId="0" fillId="0" borderId="0" xfId="0" applyNumberFormat="1" applyAlignment="1">
      <alignment/>
    </xf>
    <xf numFmtId="9" fontId="0" fillId="0" borderId="0" xfId="19" applyAlignment="1">
      <alignment/>
    </xf>
    <xf numFmtId="9" fontId="0" fillId="0" borderId="1" xfId="19"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9" fontId="0" fillId="0" borderId="5" xfId="19" applyBorder="1" applyAlignment="1">
      <alignment/>
    </xf>
    <xf numFmtId="0" fontId="0" fillId="0" borderId="6" xfId="0" applyBorder="1" applyAlignment="1">
      <alignment/>
    </xf>
    <xf numFmtId="9" fontId="0" fillId="2" borderId="0" xfId="19" applyFill="1" applyAlignment="1">
      <alignment/>
    </xf>
    <xf numFmtId="0" fontId="1" fillId="0" borderId="0" xfId="0" applyFont="1" applyAlignment="1">
      <alignment/>
    </xf>
    <xf numFmtId="0" fontId="0" fillId="2" borderId="0" xfId="0" applyFill="1" applyAlignment="1">
      <alignment/>
    </xf>
    <xf numFmtId="0" fontId="0" fillId="0" borderId="0" xfId="0" applyFill="1" applyAlignment="1">
      <alignment/>
    </xf>
    <xf numFmtId="0" fontId="5" fillId="0" borderId="0" xfId="0" applyFont="1" applyAlignment="1">
      <alignment/>
    </xf>
    <xf numFmtId="0" fontId="6" fillId="0" borderId="7" xfId="0" applyFont="1" applyBorder="1" applyAlignment="1">
      <alignment wrapText="1"/>
    </xf>
    <xf numFmtId="0" fontId="6" fillId="0" borderId="8" xfId="0" applyFont="1" applyBorder="1" applyAlignment="1">
      <alignment wrapText="1"/>
    </xf>
    <xf numFmtId="0" fontId="8" fillId="0" borderId="0" xfId="0" applyFont="1" applyAlignment="1">
      <alignment/>
    </xf>
    <xf numFmtId="49" fontId="9" fillId="0" borderId="0" xfId="0" applyNumberFormat="1" applyFont="1" applyAlignment="1">
      <alignment/>
    </xf>
    <xf numFmtId="0" fontId="0" fillId="0" borderId="9" xfId="0" applyBorder="1" applyAlignment="1">
      <alignment/>
    </xf>
    <xf numFmtId="0" fontId="6" fillId="0" borderId="9" xfId="0" applyFont="1" applyBorder="1" applyAlignment="1">
      <alignment wrapText="1"/>
    </xf>
    <xf numFmtId="0" fontId="0" fillId="0" borderId="5" xfId="0" applyBorder="1" applyAlignment="1">
      <alignment/>
    </xf>
    <xf numFmtId="0" fontId="0" fillId="0" borderId="1" xfId="0" applyBorder="1" applyAlignment="1">
      <alignment/>
    </xf>
    <xf numFmtId="9" fontId="0" fillId="2" borderId="0" xfId="19" applyFill="1" applyAlignment="1">
      <alignment/>
    </xf>
    <xf numFmtId="9" fontId="0" fillId="0" borderId="5" xfId="19" applyBorder="1" applyAlignment="1">
      <alignment/>
    </xf>
    <xf numFmtId="9" fontId="0" fillId="0" borderId="10" xfId="19" applyBorder="1" applyAlignment="1">
      <alignment/>
    </xf>
    <xf numFmtId="9" fontId="0" fillId="0" borderId="0" xfId="19" applyAlignment="1">
      <alignment/>
    </xf>
    <xf numFmtId="9" fontId="0" fillId="0" borderId="1" xfId="19" applyBorder="1" applyAlignment="1">
      <alignment/>
    </xf>
    <xf numFmtId="9" fontId="0" fillId="0" borderId="11" xfId="19" applyBorder="1" applyAlignment="1">
      <alignment/>
    </xf>
    <xf numFmtId="9" fontId="0" fillId="0" borderId="9" xfId="19" applyBorder="1" applyAlignment="1">
      <alignment/>
    </xf>
    <xf numFmtId="9" fontId="0" fillId="0" borderId="12" xfId="19"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8"/>
          <c:w val="0.8205"/>
          <c:h val="0.9005"/>
        </c:manualLayout>
      </c:layout>
      <c:lineChart>
        <c:grouping val="standard"/>
        <c:varyColors val="0"/>
        <c:ser>
          <c:idx val="1"/>
          <c:order val="0"/>
          <c:tx>
            <c:strRef>
              <c:f>'Load Impact'!$C$8</c:f>
              <c:strCache>
                <c:ptCount val="1"/>
                <c:pt idx="0">
                  <c:v>50% Non-Adaptive Savings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Impact'!$C$9:$C$30</c:f>
              <c:numCache>
                <c:ptCount val="22"/>
                <c:pt idx="0">
                  <c:v>0</c:v>
                </c:pt>
                <c:pt idx="1">
                  <c:v>0</c:v>
                </c:pt>
                <c:pt idx="2">
                  <c:v>0</c:v>
                </c:pt>
                <c:pt idx="3">
                  <c:v>0</c:v>
                </c:pt>
                <c:pt idx="4">
                  <c:v>0</c:v>
                </c:pt>
                <c:pt idx="5">
                  <c:v>0</c:v>
                </c:pt>
                <c:pt idx="6">
                  <c:v>0</c:v>
                </c:pt>
                <c:pt idx="7">
                  <c:v>0</c:v>
                </c:pt>
                <c:pt idx="8">
                  <c:v>0</c:v>
                </c:pt>
                <c:pt idx="9">
                  <c:v>0</c:v>
                </c:pt>
                <c:pt idx="10">
                  <c:v>0</c:v>
                </c:pt>
                <c:pt idx="11">
                  <c:v>0.05555555555555555</c:v>
                </c:pt>
                <c:pt idx="12">
                  <c:v>0.1111111111111111</c:v>
                </c:pt>
                <c:pt idx="13">
                  <c:v>0.16666666666666666</c:v>
                </c:pt>
                <c:pt idx="14">
                  <c:v>0.2222222222222222</c:v>
                </c:pt>
                <c:pt idx="15">
                  <c:v>0.2777777777777778</c:v>
                </c:pt>
                <c:pt idx="16">
                  <c:v>0.3333333333333333</c:v>
                </c:pt>
                <c:pt idx="17">
                  <c:v>0.3888888888888889</c:v>
                </c:pt>
                <c:pt idx="18">
                  <c:v>0.4444444444444444</c:v>
                </c:pt>
                <c:pt idx="19">
                  <c:v>0.5</c:v>
                </c:pt>
                <c:pt idx="20">
                  <c:v>0.5</c:v>
                </c:pt>
                <c:pt idx="21">
                  <c:v>0.5</c:v>
                </c:pt>
              </c:numCache>
            </c:numRef>
          </c:val>
          <c:smooth val="0"/>
        </c:ser>
        <c:ser>
          <c:idx val="2"/>
          <c:order val="1"/>
          <c:tx>
            <c:strRef>
              <c:f>'Load Impact'!$D$8</c:f>
              <c:strCache>
                <c:ptCount val="1"/>
                <c:pt idx="0">
                  <c:v>50% Adaptive Savings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Impact'!$D$9:$D$30</c:f>
              <c:numCache>
                <c:ptCount val="22"/>
                <c:pt idx="0">
                  <c:v>0</c:v>
                </c:pt>
                <c:pt idx="1">
                  <c:v>0</c:v>
                </c:pt>
                <c:pt idx="2">
                  <c:v>0.027777777777777776</c:v>
                </c:pt>
                <c:pt idx="3">
                  <c:v>0.05555555555555555</c:v>
                </c:pt>
                <c:pt idx="4">
                  <c:v>0.08333333333333333</c:v>
                </c:pt>
                <c:pt idx="5">
                  <c:v>0.1111111111111111</c:v>
                </c:pt>
                <c:pt idx="6">
                  <c:v>0.1388888888888889</c:v>
                </c:pt>
                <c:pt idx="7">
                  <c:v>0.16666666666666666</c:v>
                </c:pt>
                <c:pt idx="8">
                  <c:v>0.19444444444444445</c:v>
                </c:pt>
                <c:pt idx="9">
                  <c:v>0.2222222222222222</c:v>
                </c:pt>
                <c:pt idx="10">
                  <c:v>0.25</c:v>
                </c:pt>
                <c:pt idx="11">
                  <c:v>0.2777777777777778</c:v>
                </c:pt>
                <c:pt idx="12">
                  <c:v>0.3055555555555556</c:v>
                </c:pt>
                <c:pt idx="13">
                  <c:v>0.3333333333333333</c:v>
                </c:pt>
                <c:pt idx="14">
                  <c:v>0.3611111111111111</c:v>
                </c:pt>
                <c:pt idx="15">
                  <c:v>0.3888888888888889</c:v>
                </c:pt>
                <c:pt idx="16">
                  <c:v>0.4166666666666667</c:v>
                </c:pt>
                <c:pt idx="17">
                  <c:v>0.4444444444444444</c:v>
                </c:pt>
                <c:pt idx="18">
                  <c:v>0.4722222222222222</c:v>
                </c:pt>
                <c:pt idx="19">
                  <c:v>0.5</c:v>
                </c:pt>
                <c:pt idx="20">
                  <c:v>0.5</c:v>
                </c:pt>
                <c:pt idx="21">
                  <c:v>0.5</c:v>
                </c:pt>
              </c:numCache>
            </c:numRef>
          </c:val>
          <c:smooth val="0"/>
        </c:ser>
        <c:ser>
          <c:idx val="4"/>
          <c:order val="2"/>
          <c:tx>
            <c:strRef>
              <c:f>'Load Impact'!$E$8</c:f>
              <c:strCache>
                <c:ptCount val="1"/>
                <c:pt idx="0">
                  <c:v>2-2 Ramp Savings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'Load Impact'!$A$9:$A$30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'Load Impact'!$E$9:$E$30</c:f>
              <c:numCache>
                <c:ptCount val="22"/>
                <c:pt idx="0">
                  <c:v>0</c:v>
                </c:pt>
                <c:pt idx="1">
                  <c:v>0</c:v>
                </c:pt>
                <c:pt idx="2">
                  <c:v>0.08179012345679013</c:v>
                </c:pt>
                <c:pt idx="3">
                  <c:v>0.14814814814814814</c:v>
                </c:pt>
                <c:pt idx="4">
                  <c:v>0.1736111111111111</c:v>
                </c:pt>
                <c:pt idx="5">
                  <c:v>0.19907407407407407</c:v>
                </c:pt>
                <c:pt idx="6">
                  <c:v>0.2245370370370371</c:v>
                </c:pt>
                <c:pt idx="7">
                  <c:v>0.25</c:v>
                </c:pt>
                <c:pt idx="8">
                  <c:v>0.275462962962963</c:v>
                </c:pt>
                <c:pt idx="9">
                  <c:v>0.30092592592592593</c:v>
                </c:pt>
                <c:pt idx="10">
                  <c:v>0.32638888888888895</c:v>
                </c:pt>
                <c:pt idx="11">
                  <c:v>0.35185185185185186</c:v>
                </c:pt>
                <c:pt idx="12">
                  <c:v>0.3773148148148149</c:v>
                </c:pt>
                <c:pt idx="13">
                  <c:v>0.4027777777777778</c:v>
                </c:pt>
                <c:pt idx="14">
                  <c:v>0.4282407407407407</c:v>
                </c:pt>
                <c:pt idx="15">
                  <c:v>0.4537037037037037</c:v>
                </c:pt>
                <c:pt idx="16">
                  <c:v>0.47916666666666674</c:v>
                </c:pt>
                <c:pt idx="17">
                  <c:v>0.5046296296296297</c:v>
                </c:pt>
                <c:pt idx="18">
                  <c:v>0.5300925925925926</c:v>
                </c:pt>
                <c:pt idx="19">
                  <c:v>0.5555555555555556</c:v>
                </c:pt>
                <c:pt idx="20">
                  <c:v>0.2777777777777778</c:v>
                </c:pt>
                <c:pt idx="21">
                  <c:v>0</c:v>
                </c:pt>
              </c:numCache>
            </c:numRef>
          </c:val>
          <c:smooth val="0"/>
        </c:ser>
        <c:marker val="1"/>
        <c:axId val="24476225"/>
        <c:axId val="18959434"/>
      </c:lineChart>
      <c:catAx>
        <c:axId val="24476225"/>
        <c:scaling>
          <c:orientation val="minMax"/>
        </c:scaling>
        <c:axPos val="b"/>
        <c:title>
          <c:tx>
            <c:rich>
              <a:bodyPr vert="horz" rot="0" anchor="ctr"/>
              <a:lstStyle/>
              <a:p>
                <a:pPr algn="ctr">
                  <a:defRPr/>
                </a:pPr>
                <a:r>
                  <a:rPr lang="en-US" cap="none" sz="1175" b="1" i="0" u="none" baseline="0">
                    <a:latin typeface="Arial"/>
                    <a:ea typeface="Arial"/>
                    <a:cs typeface="Arial"/>
                  </a:rPr>
                  <a:t>Outside Temperature</a:t>
                </a:r>
              </a:p>
            </c:rich>
          </c:tx>
          <c:layout/>
          <c:overlay val="0"/>
          <c:spPr>
            <a:noFill/>
            <a:ln>
              <a:noFill/>
            </a:ln>
          </c:spPr>
        </c:title>
        <c:delete val="0"/>
        <c:numFmt formatCode="General" sourceLinked="1"/>
        <c:majorTickMark val="out"/>
        <c:minorTickMark val="none"/>
        <c:tickLblPos val="nextTo"/>
        <c:crossAx val="18959434"/>
        <c:crosses val="autoZero"/>
        <c:auto val="1"/>
        <c:lblOffset val="100"/>
        <c:tickLblSkip val="4"/>
        <c:noMultiLvlLbl val="0"/>
      </c:catAx>
      <c:valAx>
        <c:axId val="18959434"/>
        <c:scaling>
          <c:orientation val="minMax"/>
          <c:max val="1.1"/>
          <c:min val="0"/>
        </c:scaling>
        <c:axPos val="l"/>
        <c:title>
          <c:tx>
            <c:rich>
              <a:bodyPr vert="horz" rot="-5400000" anchor="ctr"/>
              <a:lstStyle/>
              <a:p>
                <a:pPr algn="ctr">
                  <a:defRPr/>
                </a:pPr>
                <a:r>
                  <a:rPr lang="en-US" cap="none" sz="1200" b="1" i="0" u="none" baseline="0">
                    <a:latin typeface="Arial"/>
                    <a:ea typeface="Arial"/>
                    <a:cs typeface="Arial"/>
                  </a:rPr>
                  <a:t>Load Impact (Percent of uncontrolled load)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476225"/>
        <c:crossesAt val="1"/>
        <c:crossBetween val="between"/>
        <c:dispUnits/>
      </c:valAx>
      <c:spPr>
        <a:noFill/>
        <a:ln w="12700">
          <a:solidFill>
            <a:srgbClr val="808080"/>
          </a:solidFill>
        </a:ln>
      </c:spPr>
    </c:plotArea>
    <c:legend>
      <c:legendPos val="r"/>
      <c:layout>
        <c:manualLayout>
          <c:xMode val="edge"/>
          <c:yMode val="edge"/>
          <c:x val="0.8755"/>
          <c:y val="0.13775"/>
          <c:w val="0.113"/>
          <c:h val="0.61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28"/>
          <c:w val="0.83425"/>
          <c:h val="0.9"/>
        </c:manualLayout>
      </c:layout>
      <c:lineChart>
        <c:grouping val="standard"/>
        <c:varyColors val="0"/>
        <c:ser>
          <c:idx val="0"/>
          <c:order val="0"/>
          <c:tx>
            <c:strRef>
              <c:f>'Duty Cycle'!$B$8</c:f>
              <c:strCache>
                <c:ptCount val="1"/>
                <c:pt idx="0">
                  <c:v>Uncontrolled Duty Cycle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Cycle'!$B$9:$B$30</c:f>
              <c:numCache>
                <c:ptCount val="22"/>
                <c:pt idx="0">
                  <c:v>0</c:v>
                </c:pt>
                <c:pt idx="1">
                  <c:v>0</c:v>
                </c:pt>
                <c:pt idx="2">
                  <c:v>0.05555555555555555</c:v>
                </c:pt>
                <c:pt idx="3">
                  <c:v>0.1111111111111111</c:v>
                </c:pt>
                <c:pt idx="4">
                  <c:v>0.16666666666666666</c:v>
                </c:pt>
                <c:pt idx="5">
                  <c:v>0.2222222222222222</c:v>
                </c:pt>
                <c:pt idx="6">
                  <c:v>0.2777777777777778</c:v>
                </c:pt>
                <c:pt idx="7">
                  <c:v>0.3333333333333333</c:v>
                </c:pt>
                <c:pt idx="8">
                  <c:v>0.3888888888888889</c:v>
                </c:pt>
                <c:pt idx="9">
                  <c:v>0.4444444444444444</c:v>
                </c:pt>
                <c:pt idx="10">
                  <c:v>0.5</c:v>
                </c:pt>
                <c:pt idx="11">
                  <c:v>0.5555555555555556</c:v>
                </c:pt>
                <c:pt idx="12">
                  <c:v>0.6111111111111112</c:v>
                </c:pt>
                <c:pt idx="13">
                  <c:v>0.6666666666666666</c:v>
                </c:pt>
                <c:pt idx="14">
                  <c:v>0.7222222222222222</c:v>
                </c:pt>
                <c:pt idx="15">
                  <c:v>0.7777777777777778</c:v>
                </c:pt>
                <c:pt idx="16">
                  <c:v>0.8333333333333334</c:v>
                </c:pt>
                <c:pt idx="17">
                  <c:v>0.8888888888888888</c:v>
                </c:pt>
                <c:pt idx="18">
                  <c:v>0.9444444444444444</c:v>
                </c:pt>
                <c:pt idx="19">
                  <c:v>1</c:v>
                </c:pt>
                <c:pt idx="20">
                  <c:v>1</c:v>
                </c:pt>
                <c:pt idx="21">
                  <c:v>1</c:v>
                </c:pt>
              </c:numCache>
            </c:numRef>
          </c:val>
          <c:smooth val="0"/>
        </c:ser>
        <c:ser>
          <c:idx val="1"/>
          <c:order val="1"/>
          <c:tx>
            <c:strRef>
              <c:f>'Duty Cycle'!$C$8</c:f>
              <c:strCache>
                <c:ptCount val="1"/>
                <c:pt idx="0">
                  <c:v>50% Non-Adaptive Duty Cycle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Cycle'!$C$9:$C$30</c:f>
              <c:numCache>
                <c:ptCount val="22"/>
                <c:pt idx="0">
                  <c:v>0</c:v>
                </c:pt>
                <c:pt idx="1">
                  <c:v>0</c:v>
                </c:pt>
                <c:pt idx="2">
                  <c:v>0.05555555555555555</c:v>
                </c:pt>
                <c:pt idx="3">
                  <c:v>0.1111111111111111</c:v>
                </c:pt>
                <c:pt idx="4">
                  <c:v>0.16666666666666666</c:v>
                </c:pt>
                <c:pt idx="5">
                  <c:v>0.2222222222222222</c:v>
                </c:pt>
                <c:pt idx="6">
                  <c:v>0.2777777777777778</c:v>
                </c:pt>
                <c:pt idx="7">
                  <c:v>0.3333333333333333</c:v>
                </c:pt>
                <c:pt idx="8">
                  <c:v>0.3888888888888889</c:v>
                </c:pt>
                <c:pt idx="9">
                  <c:v>0.4444444444444444</c:v>
                </c:pt>
                <c:pt idx="10">
                  <c:v>0.5</c:v>
                </c:pt>
                <c:pt idx="11">
                  <c:v>0.5</c:v>
                </c:pt>
                <c:pt idx="12">
                  <c:v>0.5</c:v>
                </c:pt>
                <c:pt idx="13">
                  <c:v>0.5</c:v>
                </c:pt>
                <c:pt idx="14">
                  <c:v>0.5</c:v>
                </c:pt>
                <c:pt idx="15">
                  <c:v>0.5</c:v>
                </c:pt>
                <c:pt idx="16">
                  <c:v>0.5</c:v>
                </c:pt>
                <c:pt idx="17">
                  <c:v>0.49999999999999994</c:v>
                </c:pt>
                <c:pt idx="18">
                  <c:v>0.5</c:v>
                </c:pt>
                <c:pt idx="19">
                  <c:v>0.5</c:v>
                </c:pt>
                <c:pt idx="20">
                  <c:v>0.5</c:v>
                </c:pt>
                <c:pt idx="21">
                  <c:v>0.5</c:v>
                </c:pt>
              </c:numCache>
            </c:numRef>
          </c:val>
          <c:smooth val="0"/>
        </c:ser>
        <c:ser>
          <c:idx val="2"/>
          <c:order val="2"/>
          <c:tx>
            <c:strRef>
              <c:f>'Duty Cycle'!$D$8</c:f>
              <c:strCache>
                <c:ptCount val="1"/>
                <c:pt idx="0">
                  <c:v>50% Adaptive Duty Cycle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Cycle'!$D$9:$D$30</c:f>
              <c:numCache>
                <c:ptCount val="22"/>
                <c:pt idx="0">
                  <c:v>0</c:v>
                </c:pt>
                <c:pt idx="1">
                  <c:v>0</c:v>
                </c:pt>
                <c:pt idx="2">
                  <c:v>0.027777777777777776</c:v>
                </c:pt>
                <c:pt idx="3">
                  <c:v>0.05555555555555555</c:v>
                </c:pt>
                <c:pt idx="4">
                  <c:v>0.08333333333333333</c:v>
                </c:pt>
                <c:pt idx="5">
                  <c:v>0.1111111111111111</c:v>
                </c:pt>
                <c:pt idx="6">
                  <c:v>0.1388888888888889</c:v>
                </c:pt>
                <c:pt idx="7">
                  <c:v>0.16666666666666666</c:v>
                </c:pt>
                <c:pt idx="8">
                  <c:v>0.19444444444444445</c:v>
                </c:pt>
                <c:pt idx="9">
                  <c:v>0.2222222222222222</c:v>
                </c:pt>
                <c:pt idx="10">
                  <c:v>0.25</c:v>
                </c:pt>
                <c:pt idx="11">
                  <c:v>0.2777777777777778</c:v>
                </c:pt>
                <c:pt idx="12">
                  <c:v>0.3055555555555556</c:v>
                </c:pt>
                <c:pt idx="13">
                  <c:v>0.3333333333333333</c:v>
                </c:pt>
                <c:pt idx="14">
                  <c:v>0.3611111111111111</c:v>
                </c:pt>
                <c:pt idx="15">
                  <c:v>0.3888888888888889</c:v>
                </c:pt>
                <c:pt idx="16">
                  <c:v>0.4166666666666667</c:v>
                </c:pt>
                <c:pt idx="17">
                  <c:v>0.4444444444444444</c:v>
                </c:pt>
                <c:pt idx="18">
                  <c:v>0.4722222222222222</c:v>
                </c:pt>
                <c:pt idx="19">
                  <c:v>0.5</c:v>
                </c:pt>
                <c:pt idx="20">
                  <c:v>0.5</c:v>
                </c:pt>
                <c:pt idx="21">
                  <c:v>0.5</c:v>
                </c:pt>
              </c:numCache>
            </c:numRef>
          </c:val>
          <c:smooth val="0"/>
        </c:ser>
        <c:ser>
          <c:idx val="4"/>
          <c:order val="3"/>
          <c:tx>
            <c:strRef>
              <c:f>'Duty Cycle'!$E$8</c:f>
              <c:strCache>
                <c:ptCount val="1"/>
                <c:pt idx="0">
                  <c:v>2-2 Ramp Duty Cycle</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'Duty Cycle'!$A$9:$A$30</c:f>
              <c:numCache>
                <c:ptCount val="22"/>
                <c:pt idx="0">
                  <c:v>72</c:v>
                </c:pt>
                <c:pt idx="1">
                  <c:v>74</c:v>
                </c:pt>
                <c:pt idx="2">
                  <c:v>76</c:v>
                </c:pt>
                <c:pt idx="3">
                  <c:v>78</c:v>
                </c:pt>
                <c:pt idx="4">
                  <c:v>80</c:v>
                </c:pt>
                <c:pt idx="5">
                  <c:v>82</c:v>
                </c:pt>
                <c:pt idx="6">
                  <c:v>84</c:v>
                </c:pt>
                <c:pt idx="7">
                  <c:v>86</c:v>
                </c:pt>
                <c:pt idx="8">
                  <c:v>88</c:v>
                </c:pt>
                <c:pt idx="9">
                  <c:v>90</c:v>
                </c:pt>
                <c:pt idx="10">
                  <c:v>92</c:v>
                </c:pt>
                <c:pt idx="11">
                  <c:v>94</c:v>
                </c:pt>
                <c:pt idx="12">
                  <c:v>96</c:v>
                </c:pt>
                <c:pt idx="13">
                  <c:v>98</c:v>
                </c:pt>
                <c:pt idx="14">
                  <c:v>100</c:v>
                </c:pt>
                <c:pt idx="15">
                  <c:v>102</c:v>
                </c:pt>
                <c:pt idx="16">
                  <c:v>104</c:v>
                </c:pt>
                <c:pt idx="17">
                  <c:v>106</c:v>
                </c:pt>
                <c:pt idx="18">
                  <c:v>108</c:v>
                </c:pt>
                <c:pt idx="19">
                  <c:v>110</c:v>
                </c:pt>
                <c:pt idx="20">
                  <c:v>112</c:v>
                </c:pt>
                <c:pt idx="21">
                  <c:v>114</c:v>
                </c:pt>
              </c:numCache>
            </c:numRef>
          </c:cat>
          <c:val>
            <c:numRef>
              <c:f>'Duty Cycle'!$E$9:$E$30</c:f>
              <c:numCache>
                <c:ptCount val="22"/>
                <c:pt idx="0">
                  <c:v>0</c:v>
                </c:pt>
                <c:pt idx="1">
                  <c:v>0</c:v>
                </c:pt>
                <c:pt idx="2">
                  <c:v>0</c:v>
                </c:pt>
                <c:pt idx="3">
                  <c:v>0</c:v>
                </c:pt>
                <c:pt idx="4">
                  <c:v>0</c:v>
                </c:pt>
                <c:pt idx="5">
                  <c:v>0.02314814814814814</c:v>
                </c:pt>
                <c:pt idx="6">
                  <c:v>0.0532407407407407</c:v>
                </c:pt>
                <c:pt idx="7">
                  <c:v>0.08333333333333331</c:v>
                </c:pt>
                <c:pt idx="8">
                  <c:v>0.11342592592592587</c:v>
                </c:pt>
                <c:pt idx="9">
                  <c:v>0.1435185185185185</c:v>
                </c:pt>
                <c:pt idx="10">
                  <c:v>0.17361111111111105</c:v>
                </c:pt>
                <c:pt idx="11">
                  <c:v>0.20370370370370372</c:v>
                </c:pt>
                <c:pt idx="12">
                  <c:v>0.23379629629629628</c:v>
                </c:pt>
                <c:pt idx="13">
                  <c:v>0.26388888888888884</c:v>
                </c:pt>
                <c:pt idx="14">
                  <c:v>0.2939814814814815</c:v>
                </c:pt>
                <c:pt idx="15">
                  <c:v>0.32407407407407407</c:v>
                </c:pt>
                <c:pt idx="16">
                  <c:v>0.35416666666666663</c:v>
                </c:pt>
                <c:pt idx="17">
                  <c:v>0.3842592592592592</c:v>
                </c:pt>
                <c:pt idx="18">
                  <c:v>0.41435185185185186</c:v>
                </c:pt>
                <c:pt idx="19">
                  <c:v>0.4444444444444444</c:v>
                </c:pt>
                <c:pt idx="20">
                  <c:v>0.7222222222222222</c:v>
                </c:pt>
                <c:pt idx="21">
                  <c:v>1</c:v>
                </c:pt>
              </c:numCache>
            </c:numRef>
          </c:val>
          <c:smooth val="0"/>
        </c:ser>
        <c:marker val="1"/>
        <c:axId val="36417179"/>
        <c:axId val="59319156"/>
      </c:lineChart>
      <c:catAx>
        <c:axId val="36417179"/>
        <c:scaling>
          <c:orientation val="minMax"/>
        </c:scaling>
        <c:axPos val="b"/>
        <c:title>
          <c:tx>
            <c:rich>
              <a:bodyPr vert="horz" rot="0" anchor="ctr"/>
              <a:lstStyle/>
              <a:p>
                <a:pPr algn="ctr">
                  <a:defRPr/>
                </a:pPr>
                <a:r>
                  <a:rPr lang="en-US" cap="none" sz="1175" b="1" i="0" u="none" baseline="0">
                    <a:latin typeface="Arial"/>
                    <a:ea typeface="Arial"/>
                    <a:cs typeface="Arial"/>
                  </a:rPr>
                  <a:t>Outside Temperature</a:t>
                </a:r>
              </a:p>
            </c:rich>
          </c:tx>
          <c:layout/>
          <c:overlay val="0"/>
          <c:spPr>
            <a:noFill/>
            <a:ln>
              <a:noFill/>
            </a:ln>
          </c:spPr>
        </c:title>
        <c:delete val="0"/>
        <c:numFmt formatCode="General" sourceLinked="1"/>
        <c:majorTickMark val="out"/>
        <c:minorTickMark val="none"/>
        <c:tickLblPos val="nextTo"/>
        <c:crossAx val="59319156"/>
        <c:crosses val="autoZero"/>
        <c:auto val="1"/>
        <c:lblOffset val="100"/>
        <c:tickLblSkip val="4"/>
        <c:noMultiLvlLbl val="0"/>
      </c:catAx>
      <c:valAx>
        <c:axId val="59319156"/>
        <c:scaling>
          <c:orientation val="minMax"/>
          <c:max val="1.1"/>
          <c:min val="0"/>
        </c:scaling>
        <c:axPos val="l"/>
        <c:title>
          <c:tx>
            <c:rich>
              <a:bodyPr vert="horz" rot="-5400000" anchor="ctr"/>
              <a:lstStyle/>
              <a:p>
                <a:pPr algn="ctr">
                  <a:defRPr/>
                </a:pPr>
                <a:r>
                  <a:rPr lang="en-US" cap="none" sz="1200" b="1" i="0" u="none" baseline="0">
                    <a:latin typeface="Arial"/>
                    <a:ea typeface="Arial"/>
                    <a:cs typeface="Arial"/>
                  </a:rPr>
                  <a:t>Duty Cycle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6417179"/>
        <c:crossesAt val="1"/>
        <c:crossBetween val="between"/>
        <c:dispUnits/>
      </c:valAx>
      <c:spPr>
        <a:noFill/>
        <a:ln w="12700">
          <a:solidFill>
            <a:srgbClr val="808080"/>
          </a:solidFill>
        </a:ln>
      </c:spPr>
    </c:plotArea>
    <c:legend>
      <c:legendPos val="r"/>
      <c:layout>
        <c:manualLayout>
          <c:xMode val="edge"/>
          <c:yMode val="edge"/>
          <c:x val="0.8755"/>
          <c:y val="0.136"/>
          <c:w val="0.113"/>
          <c:h val="0.614"/>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0</xdr:rowOff>
    </xdr:from>
    <xdr:to>
      <xdr:col>18</xdr:col>
      <xdr:colOff>476250</xdr:colOff>
      <xdr:row>33</xdr:row>
      <xdr:rowOff>142875</xdr:rowOff>
    </xdr:to>
    <xdr:graphicFrame>
      <xdr:nvGraphicFramePr>
        <xdr:cNvPr id="1" name="Chart 1"/>
        <xdr:cNvGraphicFramePr/>
      </xdr:nvGraphicFramePr>
      <xdr:xfrm>
        <a:off x="3324225" y="1219200"/>
        <a:ext cx="8429625" cy="4857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0</xdr:rowOff>
    </xdr:from>
    <xdr:to>
      <xdr:col>18</xdr:col>
      <xdr:colOff>476250</xdr:colOff>
      <xdr:row>33</xdr:row>
      <xdr:rowOff>142875</xdr:rowOff>
    </xdr:to>
    <xdr:graphicFrame>
      <xdr:nvGraphicFramePr>
        <xdr:cNvPr id="1" name="Chart 1"/>
        <xdr:cNvGraphicFramePr/>
      </xdr:nvGraphicFramePr>
      <xdr:xfrm>
        <a:off x="3324225" y="1209675"/>
        <a:ext cx="842962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tabSelected="1" workbookViewId="0" topLeftCell="A1">
      <selection activeCell="A4" sqref="A4"/>
    </sheetView>
  </sheetViews>
  <sheetFormatPr defaultColWidth="9.140625" defaultRowHeight="12.75"/>
  <cols>
    <col min="2" max="5" width="9.7109375" style="0" customWidth="1"/>
    <col min="6" max="6" width="11.421875" style="0" customWidth="1"/>
  </cols>
  <sheetData>
    <row r="1" ht="15.75">
      <c r="A1" s="11" t="s">
        <v>27</v>
      </c>
    </row>
    <row r="2" ht="15.75">
      <c r="B2" s="11"/>
    </row>
    <row r="3" spans="1:5" ht="12.75">
      <c r="A3" s="14" t="s">
        <v>8</v>
      </c>
      <c r="E3" s="14"/>
    </row>
    <row r="4" spans="1:2" ht="12.75">
      <c r="A4" s="12">
        <v>74</v>
      </c>
      <c r="B4" t="s">
        <v>28</v>
      </c>
    </row>
    <row r="5" spans="1:2" ht="12.75">
      <c r="A5" s="12">
        <v>110</v>
      </c>
      <c r="B5" t="s">
        <v>21</v>
      </c>
    </row>
    <row r="6" spans="1:5" ht="12.75">
      <c r="A6" s="23">
        <v>1</v>
      </c>
      <c r="B6" t="s">
        <v>20</v>
      </c>
      <c r="E6" s="13"/>
    </row>
    <row r="7" ht="13.5" thickBot="1"/>
    <row r="8" spans="1:14" ht="51.75" thickBot="1">
      <c r="A8" s="9" t="s">
        <v>0</v>
      </c>
      <c r="B8" s="15" t="s">
        <v>12</v>
      </c>
      <c r="C8" s="15" t="s">
        <v>11</v>
      </c>
      <c r="D8" s="15" t="s">
        <v>10</v>
      </c>
      <c r="E8" s="16" t="s">
        <v>9</v>
      </c>
      <c r="I8" s="1" t="s">
        <v>2</v>
      </c>
      <c r="J8" s="1" t="s">
        <v>1</v>
      </c>
      <c r="K8" s="1" t="s">
        <v>3</v>
      </c>
      <c r="L8" s="1" t="s">
        <v>4</v>
      </c>
      <c r="M8" s="1" t="s">
        <v>5</v>
      </c>
      <c r="N8" s="1" t="s">
        <v>6</v>
      </c>
    </row>
    <row r="9" spans="1:14" ht="12.75">
      <c r="A9" s="7">
        <v>72</v>
      </c>
      <c r="B9" s="24">
        <f aca="true" t="shared" si="0" ref="B9:B30">IF(AND(A9&gt;A$4,A9&lt;=A$5),(A9-A$4)/(A$5-A$4),IF(A9&gt;A$5,1,0))</f>
        <v>0</v>
      </c>
      <c r="C9" s="24">
        <f aca="true" t="shared" si="1" ref="C9:C30">IF(AND(A9&gt;SUM(A$4:A$5)/2,A9&lt;=A$5),(A9-SUM(A$4:A$5)/2)/(A$5-A$4),IF(A9&gt;A$5,0.5,0))</f>
        <v>0</v>
      </c>
      <c r="D9" s="24">
        <f aca="true" t="shared" si="2" ref="D9:D30">IF(A9&gt;A$4,0.5*B9,0)</f>
        <v>0</v>
      </c>
      <c r="E9" s="25">
        <f aca="true" t="shared" si="3" ref="E9:E30">AVERAGE(K9:N9)</f>
        <v>0</v>
      </c>
      <c r="I9" s="26">
        <f aca="true" t="shared" si="4" ref="I9:I30">IF(AND(A9&gt;A$4,A9&lt;=A$5+2),B9-(A8-A$4)/(A$5-A$4),0)</f>
        <v>0</v>
      </c>
      <c r="J9" s="26">
        <f aca="true" t="shared" si="5" ref="J9:J30">IF(A9&gt;=A$4+4,B9-B7,IF(A9&gt;=A$4+2,B10-B9,0))</f>
        <v>0</v>
      </c>
      <c r="K9">
        <f aca="true" t="shared" si="6" ref="K9:K30">IF(A9&lt;=A$5,SUM(A$6*B9,I9*(1-A$6*B9)),0)</f>
        <v>0</v>
      </c>
      <c r="L9">
        <f aca="true" t="shared" si="7" ref="L9:L30">IF(A9&lt;=A$5+2,SUM(A$6*B9,J9*(1-A$6*B9)),0)</f>
        <v>0</v>
      </c>
      <c r="M9" s="2">
        <f aca="true" t="shared" si="8" ref="M9:M30">J9</f>
        <v>0</v>
      </c>
      <c r="N9" s="2">
        <f aca="true" t="shared" si="9" ref="N9:N30">J9</f>
        <v>0</v>
      </c>
    </row>
    <row r="10" spans="1:14" ht="12.75">
      <c r="A10" s="5">
        <v>74</v>
      </c>
      <c r="B10" s="27">
        <f t="shared" si="0"/>
        <v>0</v>
      </c>
      <c r="C10" s="27">
        <f t="shared" si="1"/>
        <v>0</v>
      </c>
      <c r="D10" s="27">
        <f t="shared" si="2"/>
        <v>0</v>
      </c>
      <c r="E10" s="28">
        <f t="shared" si="3"/>
        <v>0</v>
      </c>
      <c r="I10" s="26">
        <f t="shared" si="4"/>
        <v>0</v>
      </c>
      <c r="J10" s="26">
        <f t="shared" si="5"/>
        <v>0</v>
      </c>
      <c r="K10">
        <f t="shared" si="6"/>
        <v>0</v>
      </c>
      <c r="L10">
        <f t="shared" si="7"/>
        <v>0</v>
      </c>
      <c r="M10" s="2">
        <f t="shared" si="8"/>
        <v>0</v>
      </c>
      <c r="N10" s="2">
        <f t="shared" si="9"/>
        <v>0</v>
      </c>
    </row>
    <row r="11" spans="1:14" ht="12.75">
      <c r="A11" s="5">
        <v>76</v>
      </c>
      <c r="B11" s="27">
        <f t="shared" si="0"/>
        <v>0.05555555555555555</v>
      </c>
      <c r="C11" s="27">
        <f t="shared" si="1"/>
        <v>0</v>
      </c>
      <c r="D11" s="27">
        <f t="shared" si="2"/>
        <v>0.027777777777777776</v>
      </c>
      <c r="E11" s="28">
        <f t="shared" si="3"/>
        <v>0.08179012345679013</v>
      </c>
      <c r="I11" s="26">
        <f t="shared" si="4"/>
        <v>0.05555555555555555</v>
      </c>
      <c r="J11" s="26">
        <f t="shared" si="5"/>
        <v>0.05555555555555555</v>
      </c>
      <c r="K11">
        <f t="shared" si="6"/>
        <v>0.10802469135802469</v>
      </c>
      <c r="L11">
        <f t="shared" si="7"/>
        <v>0.10802469135802469</v>
      </c>
      <c r="M11" s="2">
        <f t="shared" si="8"/>
        <v>0.05555555555555555</v>
      </c>
      <c r="N11" s="2">
        <f t="shared" si="9"/>
        <v>0.05555555555555555</v>
      </c>
    </row>
    <row r="12" spans="1:14" ht="12.75">
      <c r="A12" s="5">
        <v>78</v>
      </c>
      <c r="B12" s="27">
        <f t="shared" si="0"/>
        <v>0.1111111111111111</v>
      </c>
      <c r="C12" s="27">
        <f t="shared" si="1"/>
        <v>0</v>
      </c>
      <c r="D12" s="27">
        <f t="shared" si="2"/>
        <v>0.05555555555555555</v>
      </c>
      <c r="E12" s="28">
        <f t="shared" si="3"/>
        <v>0.14814814814814814</v>
      </c>
      <c r="I12" s="26">
        <f t="shared" si="4"/>
        <v>0.05555555555555555</v>
      </c>
      <c r="J12" s="26">
        <f t="shared" si="5"/>
        <v>0.1111111111111111</v>
      </c>
      <c r="K12">
        <f t="shared" si="6"/>
        <v>0.16049382716049382</v>
      </c>
      <c r="L12">
        <f t="shared" si="7"/>
        <v>0.20987654320987653</v>
      </c>
      <c r="M12" s="2">
        <f t="shared" si="8"/>
        <v>0.1111111111111111</v>
      </c>
      <c r="N12" s="2">
        <f t="shared" si="9"/>
        <v>0.1111111111111111</v>
      </c>
    </row>
    <row r="13" spans="1:14" ht="12.75">
      <c r="A13" s="5">
        <v>80</v>
      </c>
      <c r="B13" s="27">
        <f t="shared" si="0"/>
        <v>0.16666666666666666</v>
      </c>
      <c r="C13" s="27">
        <f t="shared" si="1"/>
        <v>0</v>
      </c>
      <c r="D13" s="27">
        <f t="shared" si="2"/>
        <v>0.08333333333333333</v>
      </c>
      <c r="E13" s="28">
        <f t="shared" si="3"/>
        <v>0.1736111111111111</v>
      </c>
      <c r="I13" s="26">
        <f t="shared" si="4"/>
        <v>0.05555555555555555</v>
      </c>
      <c r="J13" s="26">
        <f t="shared" si="5"/>
        <v>0.1111111111111111</v>
      </c>
      <c r="K13">
        <f t="shared" si="6"/>
        <v>0.21296296296296297</v>
      </c>
      <c r="L13">
        <f t="shared" si="7"/>
        <v>0.25925925925925924</v>
      </c>
      <c r="M13" s="2">
        <f t="shared" si="8"/>
        <v>0.1111111111111111</v>
      </c>
      <c r="N13" s="2">
        <f t="shared" si="9"/>
        <v>0.1111111111111111</v>
      </c>
    </row>
    <row r="14" spans="1:14" ht="12.75">
      <c r="A14" s="5">
        <v>82</v>
      </c>
      <c r="B14" s="27">
        <f t="shared" si="0"/>
        <v>0.2222222222222222</v>
      </c>
      <c r="C14" s="27">
        <f t="shared" si="1"/>
        <v>0</v>
      </c>
      <c r="D14" s="27">
        <f t="shared" si="2"/>
        <v>0.1111111111111111</v>
      </c>
      <c r="E14" s="28">
        <f t="shared" si="3"/>
        <v>0.19907407407407407</v>
      </c>
      <c r="I14" s="26">
        <f t="shared" si="4"/>
        <v>0.05555555555555555</v>
      </c>
      <c r="J14" s="26">
        <f t="shared" si="5"/>
        <v>0.1111111111111111</v>
      </c>
      <c r="K14">
        <f t="shared" si="6"/>
        <v>0.26543209876543206</v>
      </c>
      <c r="L14">
        <f t="shared" si="7"/>
        <v>0.30864197530864196</v>
      </c>
      <c r="M14" s="2">
        <f t="shared" si="8"/>
        <v>0.1111111111111111</v>
      </c>
      <c r="N14" s="2">
        <f t="shared" si="9"/>
        <v>0.1111111111111111</v>
      </c>
    </row>
    <row r="15" spans="1:14" ht="12.75">
      <c r="A15" s="5">
        <v>84</v>
      </c>
      <c r="B15" s="27">
        <f t="shared" si="0"/>
        <v>0.2777777777777778</v>
      </c>
      <c r="C15" s="27">
        <f t="shared" si="1"/>
        <v>0</v>
      </c>
      <c r="D15" s="27">
        <f t="shared" si="2"/>
        <v>0.1388888888888889</v>
      </c>
      <c r="E15" s="28">
        <f t="shared" si="3"/>
        <v>0.2245370370370371</v>
      </c>
      <c r="I15" s="26">
        <f t="shared" si="4"/>
        <v>0.05555555555555558</v>
      </c>
      <c r="J15" s="26">
        <f t="shared" si="5"/>
        <v>0.11111111111111113</v>
      </c>
      <c r="K15">
        <f t="shared" si="6"/>
        <v>0.31790123456790126</v>
      </c>
      <c r="L15">
        <f t="shared" si="7"/>
        <v>0.3580246913580247</v>
      </c>
      <c r="M15" s="2">
        <f t="shared" si="8"/>
        <v>0.11111111111111113</v>
      </c>
      <c r="N15" s="2">
        <f t="shared" si="9"/>
        <v>0.11111111111111113</v>
      </c>
    </row>
    <row r="16" spans="1:14" ht="12.75">
      <c r="A16" s="5">
        <v>86</v>
      </c>
      <c r="B16" s="27">
        <f t="shared" si="0"/>
        <v>0.3333333333333333</v>
      </c>
      <c r="C16" s="27">
        <f t="shared" si="1"/>
        <v>0</v>
      </c>
      <c r="D16" s="27">
        <f t="shared" si="2"/>
        <v>0.16666666666666666</v>
      </c>
      <c r="E16" s="28">
        <f t="shared" si="3"/>
        <v>0.25</v>
      </c>
      <c r="I16" s="26">
        <f t="shared" si="4"/>
        <v>0.055555555555555525</v>
      </c>
      <c r="J16" s="26">
        <f t="shared" si="5"/>
        <v>0.1111111111111111</v>
      </c>
      <c r="K16">
        <f t="shared" si="6"/>
        <v>0.37037037037037035</v>
      </c>
      <c r="L16">
        <f t="shared" si="7"/>
        <v>0.4074074074074074</v>
      </c>
      <c r="M16" s="2">
        <f t="shared" si="8"/>
        <v>0.1111111111111111</v>
      </c>
      <c r="N16" s="2">
        <f t="shared" si="9"/>
        <v>0.1111111111111111</v>
      </c>
    </row>
    <row r="17" spans="1:14" ht="12.75">
      <c r="A17" s="5">
        <v>88</v>
      </c>
      <c r="B17" s="27">
        <f t="shared" si="0"/>
        <v>0.3888888888888889</v>
      </c>
      <c r="C17" s="27">
        <f t="shared" si="1"/>
        <v>0</v>
      </c>
      <c r="D17" s="27">
        <f t="shared" si="2"/>
        <v>0.19444444444444445</v>
      </c>
      <c r="E17" s="28">
        <f t="shared" si="3"/>
        <v>0.275462962962963</v>
      </c>
      <c r="I17" s="26">
        <f t="shared" si="4"/>
        <v>0.05555555555555558</v>
      </c>
      <c r="J17" s="26">
        <f t="shared" si="5"/>
        <v>0.1111111111111111</v>
      </c>
      <c r="K17">
        <f t="shared" si="6"/>
        <v>0.42283950617283955</v>
      </c>
      <c r="L17">
        <f t="shared" si="7"/>
        <v>0.45679012345679015</v>
      </c>
      <c r="M17" s="2">
        <f t="shared" si="8"/>
        <v>0.1111111111111111</v>
      </c>
      <c r="N17" s="2">
        <f t="shared" si="9"/>
        <v>0.1111111111111111</v>
      </c>
    </row>
    <row r="18" spans="1:14" ht="12.75">
      <c r="A18" s="5">
        <v>90</v>
      </c>
      <c r="B18" s="27">
        <f t="shared" si="0"/>
        <v>0.4444444444444444</v>
      </c>
      <c r="C18" s="27">
        <f t="shared" si="1"/>
        <v>0</v>
      </c>
      <c r="D18" s="27">
        <f t="shared" si="2"/>
        <v>0.2222222222222222</v>
      </c>
      <c r="E18" s="28">
        <f t="shared" si="3"/>
        <v>0.30092592592592593</v>
      </c>
      <c r="I18" s="26">
        <f t="shared" si="4"/>
        <v>0.055555555555555525</v>
      </c>
      <c r="J18" s="26">
        <f t="shared" si="5"/>
        <v>0.1111111111111111</v>
      </c>
      <c r="K18">
        <f t="shared" si="6"/>
        <v>0.4753086419753086</v>
      </c>
      <c r="L18">
        <f t="shared" si="7"/>
        <v>0.5061728395061729</v>
      </c>
      <c r="M18" s="2">
        <f t="shared" si="8"/>
        <v>0.1111111111111111</v>
      </c>
      <c r="N18" s="2">
        <f t="shared" si="9"/>
        <v>0.1111111111111111</v>
      </c>
    </row>
    <row r="19" spans="1:14" ht="12.75">
      <c r="A19" s="5">
        <v>92</v>
      </c>
      <c r="B19" s="27">
        <f t="shared" si="0"/>
        <v>0.5</v>
      </c>
      <c r="C19" s="27">
        <f t="shared" si="1"/>
        <v>0</v>
      </c>
      <c r="D19" s="27">
        <f t="shared" si="2"/>
        <v>0.25</v>
      </c>
      <c r="E19" s="28">
        <f t="shared" si="3"/>
        <v>0.32638888888888895</v>
      </c>
      <c r="I19" s="26">
        <f t="shared" si="4"/>
        <v>0.05555555555555558</v>
      </c>
      <c r="J19" s="26">
        <f t="shared" si="5"/>
        <v>0.1111111111111111</v>
      </c>
      <c r="K19">
        <f t="shared" si="6"/>
        <v>0.5277777777777778</v>
      </c>
      <c r="L19">
        <f t="shared" si="7"/>
        <v>0.5555555555555556</v>
      </c>
      <c r="M19" s="2">
        <f t="shared" si="8"/>
        <v>0.1111111111111111</v>
      </c>
      <c r="N19" s="2">
        <f t="shared" si="9"/>
        <v>0.1111111111111111</v>
      </c>
    </row>
    <row r="20" spans="1:14" ht="12.75">
      <c r="A20" s="5">
        <v>94</v>
      </c>
      <c r="B20" s="27">
        <f t="shared" si="0"/>
        <v>0.5555555555555556</v>
      </c>
      <c r="C20" s="27">
        <f t="shared" si="1"/>
        <v>0.05555555555555555</v>
      </c>
      <c r="D20" s="27">
        <f t="shared" si="2"/>
        <v>0.2777777777777778</v>
      </c>
      <c r="E20" s="28">
        <f t="shared" si="3"/>
        <v>0.35185185185185186</v>
      </c>
      <c r="I20" s="26">
        <f t="shared" si="4"/>
        <v>0.05555555555555558</v>
      </c>
      <c r="J20" s="26">
        <f t="shared" si="5"/>
        <v>0.11111111111111116</v>
      </c>
      <c r="K20">
        <f t="shared" si="6"/>
        <v>0.5802469135802469</v>
      </c>
      <c r="L20">
        <f t="shared" si="7"/>
        <v>0.6049382716049383</v>
      </c>
      <c r="M20" s="2">
        <f t="shared" si="8"/>
        <v>0.11111111111111116</v>
      </c>
      <c r="N20" s="2">
        <f t="shared" si="9"/>
        <v>0.11111111111111116</v>
      </c>
    </row>
    <row r="21" spans="1:14" ht="12.75">
      <c r="A21" s="5">
        <v>96</v>
      </c>
      <c r="B21" s="27">
        <f t="shared" si="0"/>
        <v>0.6111111111111112</v>
      </c>
      <c r="C21" s="27">
        <f t="shared" si="1"/>
        <v>0.1111111111111111</v>
      </c>
      <c r="D21" s="27">
        <f t="shared" si="2"/>
        <v>0.3055555555555556</v>
      </c>
      <c r="E21" s="28">
        <f t="shared" si="3"/>
        <v>0.3773148148148149</v>
      </c>
      <c r="I21" s="26">
        <f t="shared" si="4"/>
        <v>0.05555555555555558</v>
      </c>
      <c r="J21" s="26">
        <f t="shared" si="5"/>
        <v>0.11111111111111116</v>
      </c>
      <c r="K21">
        <f t="shared" si="6"/>
        <v>0.6327160493827161</v>
      </c>
      <c r="L21">
        <f t="shared" si="7"/>
        <v>0.654320987654321</v>
      </c>
      <c r="M21" s="2">
        <f t="shared" si="8"/>
        <v>0.11111111111111116</v>
      </c>
      <c r="N21" s="2">
        <f t="shared" si="9"/>
        <v>0.11111111111111116</v>
      </c>
    </row>
    <row r="22" spans="1:14" ht="12.75">
      <c r="A22" s="5">
        <v>98</v>
      </c>
      <c r="B22" s="27">
        <f t="shared" si="0"/>
        <v>0.6666666666666666</v>
      </c>
      <c r="C22" s="27">
        <f t="shared" si="1"/>
        <v>0.16666666666666666</v>
      </c>
      <c r="D22" s="27">
        <f t="shared" si="2"/>
        <v>0.3333333333333333</v>
      </c>
      <c r="E22" s="28">
        <f t="shared" si="3"/>
        <v>0.4027777777777778</v>
      </c>
      <c r="I22" s="26">
        <f t="shared" si="4"/>
        <v>0.05555555555555547</v>
      </c>
      <c r="J22" s="26">
        <f t="shared" si="5"/>
        <v>0.11111111111111105</v>
      </c>
      <c r="K22">
        <f t="shared" si="6"/>
        <v>0.6851851851851851</v>
      </c>
      <c r="L22">
        <f t="shared" si="7"/>
        <v>0.7037037037037036</v>
      </c>
      <c r="M22" s="2">
        <f t="shared" si="8"/>
        <v>0.11111111111111105</v>
      </c>
      <c r="N22" s="2">
        <f t="shared" si="9"/>
        <v>0.11111111111111105</v>
      </c>
    </row>
    <row r="23" spans="1:14" ht="12.75">
      <c r="A23" s="5">
        <v>100</v>
      </c>
      <c r="B23" s="27">
        <f t="shared" si="0"/>
        <v>0.7222222222222222</v>
      </c>
      <c r="C23" s="27">
        <f t="shared" si="1"/>
        <v>0.2222222222222222</v>
      </c>
      <c r="D23" s="27">
        <f t="shared" si="2"/>
        <v>0.3611111111111111</v>
      </c>
      <c r="E23" s="28">
        <f t="shared" si="3"/>
        <v>0.4282407407407407</v>
      </c>
      <c r="I23" s="26">
        <f t="shared" si="4"/>
        <v>0.05555555555555558</v>
      </c>
      <c r="J23" s="26">
        <f t="shared" si="5"/>
        <v>0.11111111111111105</v>
      </c>
      <c r="K23">
        <f t="shared" si="6"/>
        <v>0.7376543209876543</v>
      </c>
      <c r="L23">
        <f t="shared" si="7"/>
        <v>0.7530864197530864</v>
      </c>
      <c r="M23" s="2">
        <f t="shared" si="8"/>
        <v>0.11111111111111105</v>
      </c>
      <c r="N23" s="2">
        <f t="shared" si="9"/>
        <v>0.11111111111111105</v>
      </c>
    </row>
    <row r="24" spans="1:14" ht="12.75">
      <c r="A24" s="5">
        <v>102</v>
      </c>
      <c r="B24" s="27">
        <f t="shared" si="0"/>
        <v>0.7777777777777778</v>
      </c>
      <c r="C24" s="27">
        <f t="shared" si="1"/>
        <v>0.2777777777777778</v>
      </c>
      <c r="D24" s="27">
        <f t="shared" si="2"/>
        <v>0.3888888888888889</v>
      </c>
      <c r="E24" s="28">
        <f t="shared" si="3"/>
        <v>0.4537037037037037</v>
      </c>
      <c r="I24" s="26">
        <f t="shared" si="4"/>
        <v>0.05555555555555558</v>
      </c>
      <c r="J24" s="26">
        <f t="shared" si="5"/>
        <v>0.11111111111111116</v>
      </c>
      <c r="K24">
        <f t="shared" si="6"/>
        <v>0.7901234567901235</v>
      </c>
      <c r="L24">
        <f t="shared" si="7"/>
        <v>0.8024691358024691</v>
      </c>
      <c r="M24" s="2">
        <f t="shared" si="8"/>
        <v>0.11111111111111116</v>
      </c>
      <c r="N24" s="2">
        <f t="shared" si="9"/>
        <v>0.11111111111111116</v>
      </c>
    </row>
    <row r="25" spans="1:14" ht="12.75">
      <c r="A25" s="5">
        <v>104</v>
      </c>
      <c r="B25" s="27">
        <f t="shared" si="0"/>
        <v>0.8333333333333334</v>
      </c>
      <c r="C25" s="27">
        <f t="shared" si="1"/>
        <v>0.3333333333333333</v>
      </c>
      <c r="D25" s="27">
        <f t="shared" si="2"/>
        <v>0.4166666666666667</v>
      </c>
      <c r="E25" s="28">
        <f t="shared" si="3"/>
        <v>0.47916666666666674</v>
      </c>
      <c r="I25" s="26">
        <f t="shared" si="4"/>
        <v>0.05555555555555558</v>
      </c>
      <c r="J25" s="26">
        <f t="shared" si="5"/>
        <v>0.11111111111111116</v>
      </c>
      <c r="K25">
        <f t="shared" si="6"/>
        <v>0.8425925925925927</v>
      </c>
      <c r="L25">
        <f t="shared" si="7"/>
        <v>0.8518518518518519</v>
      </c>
      <c r="M25" s="2">
        <f t="shared" si="8"/>
        <v>0.11111111111111116</v>
      </c>
      <c r="N25" s="2">
        <f t="shared" si="9"/>
        <v>0.11111111111111116</v>
      </c>
    </row>
    <row r="26" spans="1:14" ht="12.75">
      <c r="A26" s="5">
        <v>106</v>
      </c>
      <c r="B26" s="27">
        <f t="shared" si="0"/>
        <v>0.8888888888888888</v>
      </c>
      <c r="C26" s="27">
        <f t="shared" si="1"/>
        <v>0.3888888888888889</v>
      </c>
      <c r="D26" s="27">
        <f t="shared" si="2"/>
        <v>0.4444444444444444</v>
      </c>
      <c r="E26" s="28">
        <f t="shared" si="3"/>
        <v>0.5046296296296297</v>
      </c>
      <c r="I26" s="26">
        <f t="shared" si="4"/>
        <v>0.05555555555555547</v>
      </c>
      <c r="J26" s="26">
        <f t="shared" si="5"/>
        <v>0.11111111111111105</v>
      </c>
      <c r="K26">
        <f t="shared" si="6"/>
        <v>0.8950617283950617</v>
      </c>
      <c r="L26">
        <f t="shared" si="7"/>
        <v>0.9012345679012346</v>
      </c>
      <c r="M26" s="2">
        <f t="shared" si="8"/>
        <v>0.11111111111111105</v>
      </c>
      <c r="N26" s="2">
        <f t="shared" si="9"/>
        <v>0.11111111111111105</v>
      </c>
    </row>
    <row r="27" spans="1:14" ht="12.75">
      <c r="A27" s="5">
        <v>108</v>
      </c>
      <c r="B27" s="27">
        <f t="shared" si="0"/>
        <v>0.9444444444444444</v>
      </c>
      <c r="C27" s="27">
        <f t="shared" si="1"/>
        <v>0.4444444444444444</v>
      </c>
      <c r="D27" s="27">
        <f t="shared" si="2"/>
        <v>0.4722222222222222</v>
      </c>
      <c r="E27" s="28">
        <f t="shared" si="3"/>
        <v>0.5300925925925926</v>
      </c>
      <c r="I27" s="26">
        <f t="shared" si="4"/>
        <v>0.05555555555555558</v>
      </c>
      <c r="J27" s="26">
        <f t="shared" si="5"/>
        <v>0.11111111111111105</v>
      </c>
      <c r="K27">
        <f t="shared" si="6"/>
        <v>0.9475308641975309</v>
      </c>
      <c r="L27">
        <f t="shared" si="7"/>
        <v>0.9506172839506173</v>
      </c>
      <c r="M27" s="2">
        <f t="shared" si="8"/>
        <v>0.11111111111111105</v>
      </c>
      <c r="N27" s="2">
        <f t="shared" si="9"/>
        <v>0.11111111111111105</v>
      </c>
    </row>
    <row r="28" spans="1:14" ht="12.75">
      <c r="A28" s="5">
        <v>110</v>
      </c>
      <c r="B28" s="27">
        <f t="shared" si="0"/>
        <v>1</v>
      </c>
      <c r="C28" s="27">
        <f t="shared" si="1"/>
        <v>0.5</v>
      </c>
      <c r="D28" s="27">
        <f t="shared" si="2"/>
        <v>0.5</v>
      </c>
      <c r="E28" s="28">
        <f t="shared" si="3"/>
        <v>0.5555555555555556</v>
      </c>
      <c r="I28" s="26">
        <f t="shared" si="4"/>
        <v>0.05555555555555558</v>
      </c>
      <c r="J28" s="26">
        <f t="shared" si="5"/>
        <v>0.11111111111111116</v>
      </c>
      <c r="K28">
        <f t="shared" si="6"/>
        <v>1</v>
      </c>
      <c r="L28">
        <f t="shared" si="7"/>
        <v>1</v>
      </c>
      <c r="M28" s="2">
        <f t="shared" si="8"/>
        <v>0.11111111111111116</v>
      </c>
      <c r="N28" s="2">
        <f t="shared" si="9"/>
        <v>0.11111111111111116</v>
      </c>
    </row>
    <row r="29" spans="1:14" ht="12.75">
      <c r="A29" s="5">
        <v>112</v>
      </c>
      <c r="B29" s="27">
        <f t="shared" si="0"/>
        <v>1</v>
      </c>
      <c r="C29" s="27">
        <f t="shared" si="1"/>
        <v>0.5</v>
      </c>
      <c r="D29" s="27">
        <f t="shared" si="2"/>
        <v>0.5</v>
      </c>
      <c r="E29" s="28">
        <f t="shared" si="3"/>
        <v>0.2777777777777778</v>
      </c>
      <c r="I29" s="26">
        <f t="shared" si="4"/>
        <v>0</v>
      </c>
      <c r="J29" s="26">
        <f t="shared" si="5"/>
        <v>0.05555555555555558</v>
      </c>
      <c r="K29">
        <f t="shared" si="6"/>
        <v>0</v>
      </c>
      <c r="L29">
        <f t="shared" si="7"/>
        <v>1</v>
      </c>
      <c r="M29" s="2">
        <f t="shared" si="8"/>
        <v>0.05555555555555558</v>
      </c>
      <c r="N29" s="2">
        <f t="shared" si="9"/>
        <v>0.05555555555555558</v>
      </c>
    </row>
    <row r="30" spans="1:14" ht="13.5" thickBot="1">
      <c r="A30" s="6">
        <v>114</v>
      </c>
      <c r="B30" s="29">
        <f t="shared" si="0"/>
        <v>1</v>
      </c>
      <c r="C30" s="29">
        <f t="shared" si="1"/>
        <v>0.5</v>
      </c>
      <c r="D30" s="29">
        <f t="shared" si="2"/>
        <v>0.5</v>
      </c>
      <c r="E30" s="30">
        <f t="shared" si="3"/>
        <v>0</v>
      </c>
      <c r="I30" s="26">
        <f t="shared" si="4"/>
        <v>0</v>
      </c>
      <c r="J30" s="26">
        <f t="shared" si="5"/>
        <v>0</v>
      </c>
      <c r="K30">
        <f t="shared" si="6"/>
        <v>0</v>
      </c>
      <c r="L30">
        <f t="shared" si="7"/>
        <v>0</v>
      </c>
      <c r="M30" s="2">
        <f t="shared" si="8"/>
        <v>0</v>
      </c>
      <c r="N30" s="2">
        <f t="shared" si="9"/>
        <v>0</v>
      </c>
    </row>
    <row r="35" ht="15.75">
      <c r="A35" s="11" t="s">
        <v>7</v>
      </c>
    </row>
    <row r="36" ht="15">
      <c r="A36" s="17" t="s">
        <v>19</v>
      </c>
    </row>
    <row r="37" ht="14.25">
      <c r="A37" s="18" t="s">
        <v>13</v>
      </c>
    </row>
    <row r="38" ht="14.25">
      <c r="A38" s="18" t="s">
        <v>14</v>
      </c>
    </row>
    <row r="39" ht="14.25">
      <c r="A39" s="18" t="s">
        <v>15</v>
      </c>
    </row>
    <row r="40" ht="14.25">
      <c r="A40" s="18" t="s">
        <v>16</v>
      </c>
    </row>
    <row r="41" ht="14.25">
      <c r="A41" s="18" t="s">
        <v>17</v>
      </c>
    </row>
    <row r="42" ht="14.25">
      <c r="A42" s="18" t="s">
        <v>18</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42"/>
  <sheetViews>
    <sheetView workbookViewId="0" topLeftCell="A1">
      <selection activeCell="A7" sqref="A7"/>
    </sheetView>
  </sheetViews>
  <sheetFormatPr defaultColWidth="9.140625" defaultRowHeight="12.75"/>
  <cols>
    <col min="2" max="5" width="9.7109375" style="0" customWidth="1"/>
    <col min="6" max="6" width="11.421875" style="0" customWidth="1"/>
  </cols>
  <sheetData>
    <row r="1" ht="15.75">
      <c r="A1" s="11" t="s">
        <v>25</v>
      </c>
    </row>
    <row r="2" ht="15.75">
      <c r="B2" s="11"/>
    </row>
    <row r="3" spans="1:5" ht="12.75">
      <c r="A3" s="14" t="s">
        <v>8</v>
      </c>
      <c r="E3" s="14"/>
    </row>
    <row r="4" spans="1:2" ht="12.75">
      <c r="A4" s="12">
        <v>74</v>
      </c>
      <c r="B4" t="s">
        <v>28</v>
      </c>
    </row>
    <row r="5" spans="1:2" ht="12.75">
      <c r="A5" s="12">
        <v>110</v>
      </c>
      <c r="B5" t="s">
        <v>26</v>
      </c>
    </row>
    <row r="6" spans="1:5" ht="12.75">
      <c r="A6" s="10">
        <v>1</v>
      </c>
      <c r="B6" t="s">
        <v>20</v>
      </c>
      <c r="E6" s="13"/>
    </row>
    <row r="8" spans="1:14" ht="51.75" thickBot="1">
      <c r="A8" s="19" t="s">
        <v>0</v>
      </c>
      <c r="B8" s="20" t="s">
        <v>12</v>
      </c>
      <c r="C8" s="20" t="s">
        <v>22</v>
      </c>
      <c r="D8" s="20" t="s">
        <v>23</v>
      </c>
      <c r="E8" s="20" t="s">
        <v>24</v>
      </c>
      <c r="I8" s="1" t="s">
        <v>2</v>
      </c>
      <c r="J8" s="1" t="s">
        <v>1</v>
      </c>
      <c r="K8" s="1" t="s">
        <v>3</v>
      </c>
      <c r="L8" s="1" t="s">
        <v>4</v>
      </c>
      <c r="M8" s="1" t="s">
        <v>5</v>
      </c>
      <c r="N8" s="1" t="s">
        <v>6</v>
      </c>
    </row>
    <row r="9" spans="1:14" ht="12.75">
      <c r="A9" s="21">
        <v>72</v>
      </c>
      <c r="B9" s="8">
        <f aca="true" t="shared" si="0" ref="B9:B23">IF(AND(A9&gt;A$4,A9&lt;=A$5),(A9-A$4)/(A$5-A$4),IF(A9&gt;A$5,1,0))</f>
        <v>0</v>
      </c>
      <c r="C9" s="8">
        <f>B9-IF(AND(A9&gt;SUM(A$4:A$5)/2,A9&lt;=A$5),(A9-SUM(A$4:A$5)/2)/(A$5-A$4),IF(A9&gt;A$5,0.5,0))</f>
        <v>0</v>
      </c>
      <c r="D9" s="8">
        <f>B9-IF(A9&gt;A$4,0.5*B9,0)</f>
        <v>0</v>
      </c>
      <c r="E9" s="8">
        <f>MAX(B9-AVERAGE(K9:N9),0)</f>
        <v>0</v>
      </c>
      <c r="I9" s="3">
        <f aca="true" t="shared" si="1" ref="I9:I30">IF(AND(A9&gt;A$4,A9&lt;=A$5+2),B9-(A8-A$4)/(A$5-A$4),0)</f>
        <v>0</v>
      </c>
      <c r="J9" s="3">
        <f aca="true" t="shared" si="2" ref="J9:J23">IF(A9&gt;=A$4+4,B9-B7,IF(A9&gt;=A$4+2,B10-B9,0))</f>
        <v>0</v>
      </c>
      <c r="K9">
        <f aca="true" t="shared" si="3" ref="K9:K30">IF(A9&lt;=A$5,SUM(A$6*B9,I9*(1-A$6*B9)),0)</f>
        <v>0</v>
      </c>
      <c r="L9">
        <f aca="true" t="shared" si="4" ref="L9:L30">IF(A9&lt;=A$5+2,SUM(A$6*B9,J9*(1-A$6*B9)),0)</f>
        <v>0</v>
      </c>
      <c r="M9" s="2">
        <f>J9</f>
        <v>0</v>
      </c>
      <c r="N9" s="2">
        <f>J9</f>
        <v>0</v>
      </c>
    </row>
    <row r="10" spans="1:14" ht="12.75">
      <c r="A10" s="22">
        <v>74</v>
      </c>
      <c r="B10" s="4">
        <f t="shared" si="0"/>
        <v>0</v>
      </c>
      <c r="C10" s="8">
        <f aca="true" t="shared" si="5" ref="C10:C30">B10-IF(AND(A10&gt;SUM(A$4:A$5)/2,A10&lt;=A$5),(A10-SUM(A$4:A$5)/2)/(A$5-A$4),IF(A10&gt;A$5,0.5,0))</f>
        <v>0</v>
      </c>
      <c r="D10" s="8">
        <f aca="true" t="shared" si="6" ref="D10:D30">B10-IF(A10&gt;A$4,0.5*B10,0)</f>
        <v>0</v>
      </c>
      <c r="E10" s="8">
        <f aca="true" t="shared" si="7" ref="E10:E30">MAX(B10-AVERAGE(K10:N10),0)</f>
        <v>0</v>
      </c>
      <c r="I10" s="3">
        <f t="shared" si="1"/>
        <v>0</v>
      </c>
      <c r="J10" s="3">
        <f t="shared" si="2"/>
        <v>0</v>
      </c>
      <c r="K10">
        <f t="shared" si="3"/>
        <v>0</v>
      </c>
      <c r="L10">
        <f t="shared" si="4"/>
        <v>0</v>
      </c>
      <c r="M10" s="2">
        <f aca="true" t="shared" si="8" ref="M10:M24">J10</f>
        <v>0</v>
      </c>
      <c r="N10" s="2">
        <f aca="true" t="shared" si="9" ref="N10:N24">J10</f>
        <v>0</v>
      </c>
    </row>
    <row r="11" spans="1:14" ht="12.75">
      <c r="A11" s="22">
        <v>76</v>
      </c>
      <c r="B11" s="4">
        <f t="shared" si="0"/>
        <v>0.05555555555555555</v>
      </c>
      <c r="C11" s="8">
        <f t="shared" si="5"/>
        <v>0.05555555555555555</v>
      </c>
      <c r="D11" s="8">
        <f t="shared" si="6"/>
        <v>0.027777777777777776</v>
      </c>
      <c r="E11" s="8">
        <f t="shared" si="7"/>
        <v>0</v>
      </c>
      <c r="I11" s="3">
        <f t="shared" si="1"/>
        <v>0.05555555555555555</v>
      </c>
      <c r="J11" s="3">
        <f t="shared" si="2"/>
        <v>0.05555555555555555</v>
      </c>
      <c r="K11">
        <f t="shared" si="3"/>
        <v>0.10802469135802469</v>
      </c>
      <c r="L11">
        <f t="shared" si="4"/>
        <v>0.10802469135802469</v>
      </c>
      <c r="M11" s="2">
        <f t="shared" si="8"/>
        <v>0.05555555555555555</v>
      </c>
      <c r="N11" s="2">
        <f t="shared" si="9"/>
        <v>0.05555555555555555</v>
      </c>
    </row>
    <row r="12" spans="1:14" ht="12.75">
      <c r="A12" s="22">
        <v>78</v>
      </c>
      <c r="B12" s="4">
        <f t="shared" si="0"/>
        <v>0.1111111111111111</v>
      </c>
      <c r="C12" s="8">
        <f t="shared" si="5"/>
        <v>0.1111111111111111</v>
      </c>
      <c r="D12" s="8">
        <f t="shared" si="6"/>
        <v>0.05555555555555555</v>
      </c>
      <c r="E12" s="8">
        <f t="shared" si="7"/>
        <v>0</v>
      </c>
      <c r="I12" s="3">
        <f t="shared" si="1"/>
        <v>0.05555555555555555</v>
      </c>
      <c r="J12" s="3">
        <f t="shared" si="2"/>
        <v>0.1111111111111111</v>
      </c>
      <c r="K12">
        <f t="shared" si="3"/>
        <v>0.16049382716049382</v>
      </c>
      <c r="L12">
        <f t="shared" si="4"/>
        <v>0.20987654320987653</v>
      </c>
      <c r="M12" s="2">
        <f t="shared" si="8"/>
        <v>0.1111111111111111</v>
      </c>
      <c r="N12" s="2">
        <f t="shared" si="9"/>
        <v>0.1111111111111111</v>
      </c>
    </row>
    <row r="13" spans="1:14" ht="12.75">
      <c r="A13" s="22">
        <v>80</v>
      </c>
      <c r="B13" s="4">
        <f t="shared" si="0"/>
        <v>0.16666666666666666</v>
      </c>
      <c r="C13" s="8">
        <f t="shared" si="5"/>
        <v>0.16666666666666666</v>
      </c>
      <c r="D13" s="8">
        <f t="shared" si="6"/>
        <v>0.08333333333333333</v>
      </c>
      <c r="E13" s="8">
        <f t="shared" si="7"/>
        <v>0</v>
      </c>
      <c r="I13" s="3">
        <f t="shared" si="1"/>
        <v>0.05555555555555555</v>
      </c>
      <c r="J13" s="3">
        <f t="shared" si="2"/>
        <v>0.1111111111111111</v>
      </c>
      <c r="K13">
        <f t="shared" si="3"/>
        <v>0.21296296296296297</v>
      </c>
      <c r="L13">
        <f t="shared" si="4"/>
        <v>0.25925925925925924</v>
      </c>
      <c r="M13" s="2">
        <f t="shared" si="8"/>
        <v>0.1111111111111111</v>
      </c>
      <c r="N13" s="2">
        <f t="shared" si="9"/>
        <v>0.1111111111111111</v>
      </c>
    </row>
    <row r="14" spans="1:14" ht="12.75">
      <c r="A14" s="22">
        <v>82</v>
      </c>
      <c r="B14" s="4">
        <f t="shared" si="0"/>
        <v>0.2222222222222222</v>
      </c>
      <c r="C14" s="8">
        <f t="shared" si="5"/>
        <v>0.2222222222222222</v>
      </c>
      <c r="D14" s="8">
        <f t="shared" si="6"/>
        <v>0.1111111111111111</v>
      </c>
      <c r="E14" s="8">
        <f t="shared" si="7"/>
        <v>0.02314814814814814</v>
      </c>
      <c r="I14" s="3">
        <f t="shared" si="1"/>
        <v>0.05555555555555555</v>
      </c>
      <c r="J14" s="3">
        <f t="shared" si="2"/>
        <v>0.1111111111111111</v>
      </c>
      <c r="K14">
        <f t="shared" si="3"/>
        <v>0.26543209876543206</v>
      </c>
      <c r="L14">
        <f t="shared" si="4"/>
        <v>0.30864197530864196</v>
      </c>
      <c r="M14" s="2">
        <f t="shared" si="8"/>
        <v>0.1111111111111111</v>
      </c>
      <c r="N14" s="2">
        <f t="shared" si="9"/>
        <v>0.1111111111111111</v>
      </c>
    </row>
    <row r="15" spans="1:14" ht="12.75">
      <c r="A15" s="22">
        <v>84</v>
      </c>
      <c r="B15" s="4">
        <f t="shared" si="0"/>
        <v>0.2777777777777778</v>
      </c>
      <c r="C15" s="8">
        <f t="shared" si="5"/>
        <v>0.2777777777777778</v>
      </c>
      <c r="D15" s="8">
        <f t="shared" si="6"/>
        <v>0.1388888888888889</v>
      </c>
      <c r="E15" s="8">
        <f t="shared" si="7"/>
        <v>0.0532407407407407</v>
      </c>
      <c r="I15" s="3">
        <f t="shared" si="1"/>
        <v>0.05555555555555558</v>
      </c>
      <c r="J15" s="3">
        <f t="shared" si="2"/>
        <v>0.11111111111111113</v>
      </c>
      <c r="K15">
        <f t="shared" si="3"/>
        <v>0.31790123456790126</v>
      </c>
      <c r="L15">
        <f t="shared" si="4"/>
        <v>0.3580246913580247</v>
      </c>
      <c r="M15" s="2">
        <f t="shared" si="8"/>
        <v>0.11111111111111113</v>
      </c>
      <c r="N15" s="2">
        <f t="shared" si="9"/>
        <v>0.11111111111111113</v>
      </c>
    </row>
    <row r="16" spans="1:14" ht="12.75">
      <c r="A16" s="22">
        <v>86</v>
      </c>
      <c r="B16" s="4">
        <f t="shared" si="0"/>
        <v>0.3333333333333333</v>
      </c>
      <c r="C16" s="8">
        <f t="shared" si="5"/>
        <v>0.3333333333333333</v>
      </c>
      <c r="D16" s="8">
        <f t="shared" si="6"/>
        <v>0.16666666666666666</v>
      </c>
      <c r="E16" s="8">
        <f t="shared" si="7"/>
        <v>0.08333333333333331</v>
      </c>
      <c r="I16" s="3">
        <f t="shared" si="1"/>
        <v>0.055555555555555525</v>
      </c>
      <c r="J16" s="3">
        <f t="shared" si="2"/>
        <v>0.1111111111111111</v>
      </c>
      <c r="K16">
        <f t="shared" si="3"/>
        <v>0.37037037037037035</v>
      </c>
      <c r="L16">
        <f t="shared" si="4"/>
        <v>0.4074074074074074</v>
      </c>
      <c r="M16" s="2">
        <f t="shared" si="8"/>
        <v>0.1111111111111111</v>
      </c>
      <c r="N16" s="2">
        <f t="shared" si="9"/>
        <v>0.1111111111111111</v>
      </c>
    </row>
    <row r="17" spans="1:14" ht="12.75">
      <c r="A17" s="22">
        <v>88</v>
      </c>
      <c r="B17" s="4">
        <f t="shared" si="0"/>
        <v>0.3888888888888889</v>
      </c>
      <c r="C17" s="8">
        <f t="shared" si="5"/>
        <v>0.3888888888888889</v>
      </c>
      <c r="D17" s="8">
        <f t="shared" si="6"/>
        <v>0.19444444444444445</v>
      </c>
      <c r="E17" s="8">
        <f t="shared" si="7"/>
        <v>0.11342592592592587</v>
      </c>
      <c r="I17" s="3">
        <f t="shared" si="1"/>
        <v>0.05555555555555558</v>
      </c>
      <c r="J17" s="3">
        <f t="shared" si="2"/>
        <v>0.1111111111111111</v>
      </c>
      <c r="K17">
        <f t="shared" si="3"/>
        <v>0.42283950617283955</v>
      </c>
      <c r="L17">
        <f t="shared" si="4"/>
        <v>0.45679012345679015</v>
      </c>
      <c r="M17" s="2">
        <f t="shared" si="8"/>
        <v>0.1111111111111111</v>
      </c>
      <c r="N17" s="2">
        <f t="shared" si="9"/>
        <v>0.1111111111111111</v>
      </c>
    </row>
    <row r="18" spans="1:14" ht="12.75">
      <c r="A18" s="22">
        <v>90</v>
      </c>
      <c r="B18" s="4">
        <f t="shared" si="0"/>
        <v>0.4444444444444444</v>
      </c>
      <c r="C18" s="8">
        <f t="shared" si="5"/>
        <v>0.4444444444444444</v>
      </c>
      <c r="D18" s="8">
        <f t="shared" si="6"/>
        <v>0.2222222222222222</v>
      </c>
      <c r="E18" s="8">
        <f t="shared" si="7"/>
        <v>0.1435185185185185</v>
      </c>
      <c r="I18" s="3">
        <f t="shared" si="1"/>
        <v>0.055555555555555525</v>
      </c>
      <c r="J18" s="3">
        <f t="shared" si="2"/>
        <v>0.1111111111111111</v>
      </c>
      <c r="K18">
        <f t="shared" si="3"/>
        <v>0.4753086419753086</v>
      </c>
      <c r="L18">
        <f t="shared" si="4"/>
        <v>0.5061728395061729</v>
      </c>
      <c r="M18" s="2">
        <f t="shared" si="8"/>
        <v>0.1111111111111111</v>
      </c>
      <c r="N18" s="2">
        <f t="shared" si="9"/>
        <v>0.1111111111111111</v>
      </c>
    </row>
    <row r="19" spans="1:14" ht="12.75">
      <c r="A19" s="22">
        <v>92</v>
      </c>
      <c r="B19" s="4">
        <f t="shared" si="0"/>
        <v>0.5</v>
      </c>
      <c r="C19" s="8">
        <f t="shared" si="5"/>
        <v>0.5</v>
      </c>
      <c r="D19" s="8">
        <f t="shared" si="6"/>
        <v>0.25</v>
      </c>
      <c r="E19" s="8">
        <f t="shared" si="7"/>
        <v>0.17361111111111105</v>
      </c>
      <c r="I19" s="3">
        <f t="shared" si="1"/>
        <v>0.05555555555555558</v>
      </c>
      <c r="J19" s="3">
        <f t="shared" si="2"/>
        <v>0.1111111111111111</v>
      </c>
      <c r="K19">
        <f t="shared" si="3"/>
        <v>0.5277777777777778</v>
      </c>
      <c r="L19">
        <f t="shared" si="4"/>
        <v>0.5555555555555556</v>
      </c>
      <c r="M19" s="2">
        <f t="shared" si="8"/>
        <v>0.1111111111111111</v>
      </c>
      <c r="N19" s="2">
        <f t="shared" si="9"/>
        <v>0.1111111111111111</v>
      </c>
    </row>
    <row r="20" spans="1:14" ht="12.75">
      <c r="A20" s="22">
        <v>94</v>
      </c>
      <c r="B20" s="4">
        <f t="shared" si="0"/>
        <v>0.5555555555555556</v>
      </c>
      <c r="C20" s="8">
        <f t="shared" si="5"/>
        <v>0.5</v>
      </c>
      <c r="D20" s="8">
        <f t="shared" si="6"/>
        <v>0.2777777777777778</v>
      </c>
      <c r="E20" s="8">
        <f t="shared" si="7"/>
        <v>0.20370370370370372</v>
      </c>
      <c r="I20" s="3">
        <f t="shared" si="1"/>
        <v>0.05555555555555558</v>
      </c>
      <c r="J20" s="3">
        <f t="shared" si="2"/>
        <v>0.11111111111111116</v>
      </c>
      <c r="K20">
        <f t="shared" si="3"/>
        <v>0.5802469135802469</v>
      </c>
      <c r="L20">
        <f t="shared" si="4"/>
        <v>0.6049382716049383</v>
      </c>
      <c r="M20" s="2">
        <f t="shared" si="8"/>
        <v>0.11111111111111116</v>
      </c>
      <c r="N20" s="2">
        <f t="shared" si="9"/>
        <v>0.11111111111111116</v>
      </c>
    </row>
    <row r="21" spans="1:14" ht="12.75">
      <c r="A21" s="22">
        <v>96</v>
      </c>
      <c r="B21" s="4">
        <f t="shared" si="0"/>
        <v>0.6111111111111112</v>
      </c>
      <c r="C21" s="8">
        <f t="shared" si="5"/>
        <v>0.5</v>
      </c>
      <c r="D21" s="8">
        <f t="shared" si="6"/>
        <v>0.3055555555555556</v>
      </c>
      <c r="E21" s="8">
        <f t="shared" si="7"/>
        <v>0.23379629629629628</v>
      </c>
      <c r="I21" s="3">
        <f t="shared" si="1"/>
        <v>0.05555555555555558</v>
      </c>
      <c r="J21" s="3">
        <f t="shared" si="2"/>
        <v>0.11111111111111116</v>
      </c>
      <c r="K21">
        <f t="shared" si="3"/>
        <v>0.6327160493827161</v>
      </c>
      <c r="L21">
        <f t="shared" si="4"/>
        <v>0.654320987654321</v>
      </c>
      <c r="M21" s="2">
        <f t="shared" si="8"/>
        <v>0.11111111111111116</v>
      </c>
      <c r="N21" s="2">
        <f t="shared" si="9"/>
        <v>0.11111111111111116</v>
      </c>
    </row>
    <row r="22" spans="1:14" ht="12.75">
      <c r="A22" s="22">
        <v>98</v>
      </c>
      <c r="B22" s="4">
        <f t="shared" si="0"/>
        <v>0.6666666666666666</v>
      </c>
      <c r="C22" s="8">
        <f t="shared" si="5"/>
        <v>0.5</v>
      </c>
      <c r="D22" s="8">
        <f t="shared" si="6"/>
        <v>0.3333333333333333</v>
      </c>
      <c r="E22" s="8">
        <f t="shared" si="7"/>
        <v>0.26388888888888884</v>
      </c>
      <c r="I22" s="3">
        <f t="shared" si="1"/>
        <v>0.05555555555555547</v>
      </c>
      <c r="J22" s="3">
        <f t="shared" si="2"/>
        <v>0.11111111111111105</v>
      </c>
      <c r="K22">
        <f t="shared" si="3"/>
        <v>0.6851851851851851</v>
      </c>
      <c r="L22">
        <f t="shared" si="4"/>
        <v>0.7037037037037036</v>
      </c>
      <c r="M22" s="2">
        <f t="shared" si="8"/>
        <v>0.11111111111111105</v>
      </c>
      <c r="N22" s="2">
        <f t="shared" si="9"/>
        <v>0.11111111111111105</v>
      </c>
    </row>
    <row r="23" spans="1:14" ht="12.75">
      <c r="A23" s="22">
        <v>100</v>
      </c>
      <c r="B23" s="4">
        <f t="shared" si="0"/>
        <v>0.7222222222222222</v>
      </c>
      <c r="C23" s="8">
        <f t="shared" si="5"/>
        <v>0.5</v>
      </c>
      <c r="D23" s="8">
        <f t="shared" si="6"/>
        <v>0.3611111111111111</v>
      </c>
      <c r="E23" s="8">
        <f t="shared" si="7"/>
        <v>0.2939814814814815</v>
      </c>
      <c r="I23" s="3">
        <f t="shared" si="1"/>
        <v>0.05555555555555558</v>
      </c>
      <c r="J23" s="3">
        <f t="shared" si="2"/>
        <v>0.11111111111111105</v>
      </c>
      <c r="K23">
        <f t="shared" si="3"/>
        <v>0.7376543209876543</v>
      </c>
      <c r="L23">
        <f t="shared" si="4"/>
        <v>0.7530864197530864</v>
      </c>
      <c r="M23" s="2">
        <f t="shared" si="8"/>
        <v>0.11111111111111105</v>
      </c>
      <c r="N23" s="2">
        <f t="shared" si="9"/>
        <v>0.11111111111111105</v>
      </c>
    </row>
    <row r="24" spans="1:14" ht="12.75">
      <c r="A24" s="22">
        <v>102</v>
      </c>
      <c r="B24" s="4">
        <f>IF(AND(A24&gt;A$4,A24&lt;=A$5),(A24-A$4)/(A$5-A$4),IF(A24&gt;A$5,1,0))</f>
        <v>0.7777777777777778</v>
      </c>
      <c r="C24" s="8">
        <f t="shared" si="5"/>
        <v>0.5</v>
      </c>
      <c r="D24" s="8">
        <f t="shared" si="6"/>
        <v>0.3888888888888889</v>
      </c>
      <c r="E24" s="8">
        <f t="shared" si="7"/>
        <v>0.32407407407407407</v>
      </c>
      <c r="I24" s="3">
        <f t="shared" si="1"/>
        <v>0.05555555555555558</v>
      </c>
      <c r="J24" s="3">
        <f>IF(A24&gt;=A$4+4,B24-B22,IF(A24&gt;=A$4+2,B25-B24,0))</f>
        <v>0.11111111111111116</v>
      </c>
      <c r="K24">
        <f t="shared" si="3"/>
        <v>0.7901234567901235</v>
      </c>
      <c r="L24">
        <f t="shared" si="4"/>
        <v>0.8024691358024691</v>
      </c>
      <c r="M24" s="2">
        <f t="shared" si="8"/>
        <v>0.11111111111111116</v>
      </c>
      <c r="N24" s="2">
        <f t="shared" si="9"/>
        <v>0.11111111111111116</v>
      </c>
    </row>
    <row r="25" spans="1:14" ht="12.75">
      <c r="A25" s="22">
        <v>104</v>
      </c>
      <c r="B25" s="4">
        <f aca="true" t="shared" si="10" ref="B25:B30">IF(AND(A25&gt;A$4,A25&lt;=A$5),(A25-A$4)/(A$5-A$4),IF(A25&gt;A$5,1,0))</f>
        <v>0.8333333333333334</v>
      </c>
      <c r="C25" s="8">
        <f t="shared" si="5"/>
        <v>0.5</v>
      </c>
      <c r="D25" s="8">
        <f t="shared" si="6"/>
        <v>0.4166666666666667</v>
      </c>
      <c r="E25" s="8">
        <f t="shared" si="7"/>
        <v>0.35416666666666663</v>
      </c>
      <c r="I25" s="3">
        <f>IF(AND(A25&gt;A$4,A25&lt;=A$5+2),B25-(A24-A$4)/(A$5-A$4),0)</f>
        <v>0.05555555555555558</v>
      </c>
      <c r="J25" s="3">
        <f aca="true" t="shared" si="11" ref="J25:J30">IF(A25&gt;=A$4+4,B25-B23,IF(A25&gt;=A$4+2,B26-B25,0))</f>
        <v>0.11111111111111116</v>
      </c>
      <c r="K25">
        <f t="shared" si="3"/>
        <v>0.8425925925925927</v>
      </c>
      <c r="L25">
        <f t="shared" si="4"/>
        <v>0.8518518518518519</v>
      </c>
      <c r="M25" s="2">
        <f aca="true" t="shared" si="12" ref="M25:M30">J25</f>
        <v>0.11111111111111116</v>
      </c>
      <c r="N25" s="2">
        <f aca="true" t="shared" si="13" ref="N25:N30">J25</f>
        <v>0.11111111111111116</v>
      </c>
    </row>
    <row r="26" spans="1:14" ht="12.75">
      <c r="A26" s="22">
        <v>106</v>
      </c>
      <c r="B26" s="4">
        <f t="shared" si="10"/>
        <v>0.8888888888888888</v>
      </c>
      <c r="C26" s="8">
        <f t="shared" si="5"/>
        <v>0.49999999999999994</v>
      </c>
      <c r="D26" s="8">
        <f t="shared" si="6"/>
        <v>0.4444444444444444</v>
      </c>
      <c r="E26" s="8">
        <f t="shared" si="7"/>
        <v>0.3842592592592592</v>
      </c>
      <c r="I26" s="3">
        <f t="shared" si="1"/>
        <v>0.05555555555555547</v>
      </c>
      <c r="J26" s="3">
        <f t="shared" si="11"/>
        <v>0.11111111111111105</v>
      </c>
      <c r="K26">
        <f t="shared" si="3"/>
        <v>0.8950617283950617</v>
      </c>
      <c r="L26">
        <f t="shared" si="4"/>
        <v>0.9012345679012346</v>
      </c>
      <c r="M26" s="2">
        <f t="shared" si="12"/>
        <v>0.11111111111111105</v>
      </c>
      <c r="N26" s="2">
        <f t="shared" si="13"/>
        <v>0.11111111111111105</v>
      </c>
    </row>
    <row r="27" spans="1:14" ht="12.75">
      <c r="A27" s="22">
        <v>108</v>
      </c>
      <c r="B27" s="4">
        <f t="shared" si="10"/>
        <v>0.9444444444444444</v>
      </c>
      <c r="C27" s="8">
        <f t="shared" si="5"/>
        <v>0.5</v>
      </c>
      <c r="D27" s="8">
        <f t="shared" si="6"/>
        <v>0.4722222222222222</v>
      </c>
      <c r="E27" s="8">
        <f t="shared" si="7"/>
        <v>0.41435185185185186</v>
      </c>
      <c r="I27" s="3">
        <f t="shared" si="1"/>
        <v>0.05555555555555558</v>
      </c>
      <c r="J27" s="3">
        <f t="shared" si="11"/>
        <v>0.11111111111111105</v>
      </c>
      <c r="K27">
        <f t="shared" si="3"/>
        <v>0.9475308641975309</v>
      </c>
      <c r="L27">
        <f t="shared" si="4"/>
        <v>0.9506172839506173</v>
      </c>
      <c r="M27" s="2">
        <f t="shared" si="12"/>
        <v>0.11111111111111105</v>
      </c>
      <c r="N27" s="2">
        <f t="shared" si="13"/>
        <v>0.11111111111111105</v>
      </c>
    </row>
    <row r="28" spans="1:14" ht="12.75">
      <c r="A28" s="22">
        <v>110</v>
      </c>
      <c r="B28" s="4">
        <f t="shared" si="10"/>
        <v>1</v>
      </c>
      <c r="C28" s="8">
        <f t="shared" si="5"/>
        <v>0.5</v>
      </c>
      <c r="D28" s="8">
        <f t="shared" si="6"/>
        <v>0.5</v>
      </c>
      <c r="E28" s="8">
        <f t="shared" si="7"/>
        <v>0.4444444444444444</v>
      </c>
      <c r="I28" s="3">
        <f t="shared" si="1"/>
        <v>0.05555555555555558</v>
      </c>
      <c r="J28" s="3">
        <f t="shared" si="11"/>
        <v>0.11111111111111116</v>
      </c>
      <c r="K28">
        <f t="shared" si="3"/>
        <v>1</v>
      </c>
      <c r="L28">
        <f t="shared" si="4"/>
        <v>1</v>
      </c>
      <c r="M28" s="2">
        <f t="shared" si="12"/>
        <v>0.11111111111111116</v>
      </c>
      <c r="N28" s="2">
        <f t="shared" si="13"/>
        <v>0.11111111111111116</v>
      </c>
    </row>
    <row r="29" spans="1:14" ht="12.75">
      <c r="A29" s="22">
        <v>112</v>
      </c>
      <c r="B29" s="4">
        <f t="shared" si="10"/>
        <v>1</v>
      </c>
      <c r="C29" s="8">
        <f t="shared" si="5"/>
        <v>0.5</v>
      </c>
      <c r="D29" s="8">
        <f t="shared" si="6"/>
        <v>0.5</v>
      </c>
      <c r="E29" s="8">
        <f t="shared" si="7"/>
        <v>0.7222222222222222</v>
      </c>
      <c r="I29" s="3">
        <f t="shared" si="1"/>
        <v>0</v>
      </c>
      <c r="J29" s="3">
        <f t="shared" si="11"/>
        <v>0.05555555555555558</v>
      </c>
      <c r="K29">
        <f t="shared" si="3"/>
        <v>0</v>
      </c>
      <c r="L29">
        <f t="shared" si="4"/>
        <v>1</v>
      </c>
      <c r="M29" s="2">
        <f t="shared" si="12"/>
        <v>0.05555555555555558</v>
      </c>
      <c r="N29" s="2">
        <f t="shared" si="13"/>
        <v>0.05555555555555558</v>
      </c>
    </row>
    <row r="30" spans="1:14" ht="12.75">
      <c r="A30" s="22">
        <v>114</v>
      </c>
      <c r="B30" s="4">
        <f t="shared" si="10"/>
        <v>1</v>
      </c>
      <c r="C30" s="8">
        <f t="shared" si="5"/>
        <v>0.5</v>
      </c>
      <c r="D30" s="8">
        <f t="shared" si="6"/>
        <v>0.5</v>
      </c>
      <c r="E30" s="8">
        <f t="shared" si="7"/>
        <v>1</v>
      </c>
      <c r="I30" s="3">
        <f t="shared" si="1"/>
        <v>0</v>
      </c>
      <c r="J30" s="3">
        <f t="shared" si="11"/>
        <v>0</v>
      </c>
      <c r="K30">
        <f t="shared" si="3"/>
        <v>0</v>
      </c>
      <c r="L30">
        <f t="shared" si="4"/>
        <v>0</v>
      </c>
      <c r="M30" s="2">
        <f t="shared" si="12"/>
        <v>0</v>
      </c>
      <c r="N30" s="2">
        <f t="shared" si="13"/>
        <v>0</v>
      </c>
    </row>
    <row r="35" ht="15.75">
      <c r="A35" s="11" t="s">
        <v>7</v>
      </c>
    </row>
    <row r="36" ht="15">
      <c r="A36" s="17" t="s">
        <v>19</v>
      </c>
    </row>
    <row r="37" ht="14.25">
      <c r="A37" s="18" t="s">
        <v>13</v>
      </c>
    </row>
    <row r="38" ht="14.25">
      <c r="A38" s="18" t="s">
        <v>14</v>
      </c>
    </row>
    <row r="39" ht="14.25">
      <c r="A39" s="18" t="s">
        <v>15</v>
      </c>
    </row>
    <row r="40" ht="14.25">
      <c r="A40" s="18" t="s">
        <v>16</v>
      </c>
    </row>
    <row r="41" ht="14.25">
      <c r="A41" s="18" t="s">
        <v>17</v>
      </c>
    </row>
    <row r="42" ht="14.25">
      <c r="A42" s="18" t="s">
        <v>18</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Agnew</dc:creator>
  <cp:keywords/>
  <dc:description/>
  <cp:lastModifiedBy>Gil Wong</cp:lastModifiedBy>
  <dcterms:created xsi:type="dcterms:W3CDTF">2009-03-04T20:49:49Z</dcterms:created>
  <dcterms:modified xsi:type="dcterms:W3CDTF">2009-03-31T22:19:21Z</dcterms:modified>
  <cp:category/>
  <cp:version/>
  <cp:contentType/>
  <cp:contentStatus/>
</cp:coreProperties>
</file>